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\\serverrdw\FinGramota\Бюджет для граждан 2024\4. Прием, учет и систематизация проектов\ФИЗ\13. Лучший сценарий внеклассного занятия «Бюджетная грамотность для школьников»\Гурьянова О.В\"/>
    </mc:Choice>
  </mc:AlternateContent>
  <xr:revisionPtr revIDLastSave="0" documentId="8_{C2FEBB5B-2B89-4268-8C36-ABD66C43857B}" xr6:coauthVersionLast="47" xr6:coauthVersionMax="47" xr10:uidLastSave="{00000000-0000-0000-0000-000000000000}"/>
  <bookViews>
    <workbookView xWindow="0" yWindow="600" windowWidth="28800" windowHeight="15600" xr2:uid="{00000000-000D-0000-FFFF-FFFF00000000}"/>
  </bookViews>
  <sheets>
    <sheet name="Образец - Доходы бюджета" sheetId="4" r:id="rId1"/>
    <sheet name="Виды доходов" sheetId="7" r:id="rId2"/>
    <sheet name="Формирование налоговых доходов" sheetId="5" r:id="rId3"/>
    <sheet name="Формирование ненал-вых доходов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3" i="4" l="1"/>
  <c r="C35" i="4" l="1"/>
  <c r="F37" i="4" s="1"/>
  <c r="D35" i="4"/>
  <c r="G37" i="4" s="1"/>
  <c r="B35" i="4"/>
  <c r="E37" i="4" s="1"/>
  <c r="C27" i="4"/>
  <c r="F29" i="4" s="1"/>
  <c r="D27" i="4"/>
  <c r="G31" i="4" s="1"/>
  <c r="B27" i="4"/>
  <c r="E32" i="4" s="1"/>
  <c r="C20" i="4"/>
  <c r="F23" i="4" s="1"/>
  <c r="D20" i="4"/>
  <c r="G22" i="4" s="1"/>
  <c r="B20" i="4"/>
  <c r="E25" i="4" s="1"/>
  <c r="C15" i="4"/>
  <c r="D15" i="4"/>
  <c r="G16" i="4" s="1"/>
  <c r="B15" i="4"/>
  <c r="C70" i="4"/>
  <c r="D70" i="4"/>
  <c r="B70" i="4"/>
  <c r="E72" i="4" s="1"/>
  <c r="C41" i="4"/>
  <c r="F48" i="4" s="1"/>
  <c r="D41" i="4"/>
  <c r="B41" i="4"/>
  <c r="G64" i="4"/>
  <c r="G65" i="4"/>
  <c r="G67" i="4"/>
  <c r="G68" i="4"/>
  <c r="C62" i="4"/>
  <c r="D62" i="4"/>
  <c r="B62" i="4"/>
  <c r="E64" i="4"/>
  <c r="E67" i="4"/>
  <c r="E68" i="4"/>
  <c r="G61" i="4"/>
  <c r="F61" i="4"/>
  <c r="E61" i="4"/>
  <c r="H61" i="4" s="1"/>
  <c r="I61" i="4" s="1"/>
  <c r="C55" i="4"/>
  <c r="D55" i="4"/>
  <c r="B55" i="4"/>
  <c r="F58" i="4"/>
  <c r="F59" i="4"/>
  <c r="F56" i="4"/>
  <c r="E57" i="4"/>
  <c r="E58" i="4"/>
  <c r="E59" i="4"/>
  <c r="E56" i="4"/>
  <c r="C52" i="4"/>
  <c r="D52" i="4"/>
  <c r="B52" i="4"/>
  <c r="E54" i="4"/>
  <c r="E53" i="4"/>
  <c r="C49" i="4"/>
  <c r="D49" i="4"/>
  <c r="B49" i="4"/>
  <c r="E51" i="4"/>
  <c r="E44" i="4"/>
  <c r="E45" i="4"/>
  <c r="E46" i="4"/>
  <c r="E47" i="4"/>
  <c r="E48" i="4"/>
  <c r="G19" i="4"/>
  <c r="F19" i="4"/>
  <c r="E19" i="4"/>
  <c r="G34" i="4"/>
  <c r="F34" i="4"/>
  <c r="E34" i="4"/>
  <c r="G17" i="4"/>
  <c r="F16" i="4"/>
  <c r="E16" i="4"/>
  <c r="J29" i="4"/>
  <c r="K29" i="4"/>
  <c r="J30" i="4"/>
  <c r="K30" i="4"/>
  <c r="J31" i="4"/>
  <c r="K31" i="4"/>
  <c r="J32" i="4"/>
  <c r="K32" i="4"/>
  <c r="J33" i="4"/>
  <c r="K33" i="4"/>
  <c r="J34" i="4"/>
  <c r="K34" i="4"/>
  <c r="J36" i="4"/>
  <c r="K36" i="4"/>
  <c r="J37" i="4"/>
  <c r="K37" i="4"/>
  <c r="J38" i="4"/>
  <c r="K38" i="4"/>
  <c r="J39" i="4"/>
  <c r="K39" i="4"/>
  <c r="J42" i="4"/>
  <c r="K42" i="4"/>
  <c r="J43" i="4"/>
  <c r="K43" i="4"/>
  <c r="J44" i="4"/>
  <c r="K44" i="4"/>
  <c r="J45" i="4"/>
  <c r="K45" i="4"/>
  <c r="J46" i="4"/>
  <c r="K46" i="4"/>
  <c r="J47" i="4"/>
  <c r="K47" i="4"/>
  <c r="J48" i="4"/>
  <c r="K48" i="4"/>
  <c r="J50" i="4"/>
  <c r="K50" i="4"/>
  <c r="J51" i="4"/>
  <c r="K51" i="4"/>
  <c r="J53" i="4"/>
  <c r="K53" i="4"/>
  <c r="J54" i="4"/>
  <c r="K54" i="4"/>
  <c r="J55" i="4"/>
  <c r="J56" i="4"/>
  <c r="K56" i="4"/>
  <c r="J57" i="4"/>
  <c r="K57" i="4"/>
  <c r="J58" i="4"/>
  <c r="K58" i="4"/>
  <c r="J59" i="4"/>
  <c r="K59" i="4"/>
  <c r="J60" i="4"/>
  <c r="K60" i="4"/>
  <c r="J61" i="4"/>
  <c r="K61" i="4"/>
  <c r="J63" i="4"/>
  <c r="K63" i="4"/>
  <c r="J64" i="4"/>
  <c r="K64" i="4"/>
  <c r="J65" i="4"/>
  <c r="K65" i="4"/>
  <c r="J66" i="4"/>
  <c r="K66" i="4"/>
  <c r="J67" i="4"/>
  <c r="K67" i="4"/>
  <c r="J68" i="4"/>
  <c r="K68" i="4"/>
  <c r="J69" i="4"/>
  <c r="K69" i="4"/>
  <c r="J71" i="4"/>
  <c r="K71" i="4"/>
  <c r="J72" i="4"/>
  <c r="K72" i="4"/>
  <c r="K73" i="4"/>
  <c r="H34" i="4"/>
  <c r="I34" i="4" s="1"/>
  <c r="J28" i="4"/>
  <c r="K26" i="4"/>
  <c r="J26" i="4"/>
  <c r="K25" i="4"/>
  <c r="J25" i="4"/>
  <c r="K24" i="4"/>
  <c r="J24" i="4"/>
  <c r="K23" i="4"/>
  <c r="J23" i="4"/>
  <c r="K22" i="4"/>
  <c r="J22" i="4"/>
  <c r="K21" i="4"/>
  <c r="J21" i="4"/>
  <c r="K19" i="4"/>
  <c r="J19" i="4"/>
  <c r="K18" i="4"/>
  <c r="J18" i="4"/>
  <c r="K17" i="4"/>
  <c r="J17" i="4"/>
  <c r="K16" i="4"/>
  <c r="J16" i="4"/>
  <c r="J15" i="4"/>
  <c r="F31" i="4" l="1"/>
  <c r="G45" i="4"/>
  <c r="F26" i="4"/>
  <c r="E50" i="4"/>
  <c r="F67" i="4"/>
  <c r="F62" i="4"/>
  <c r="K70" i="4"/>
  <c r="G70" i="4"/>
  <c r="F32" i="4"/>
  <c r="H32" i="4" s="1"/>
  <c r="I32" i="4" s="1"/>
  <c r="E22" i="4"/>
  <c r="H22" i="4" s="1"/>
  <c r="I22" i="4" s="1"/>
  <c r="F63" i="4"/>
  <c r="F72" i="4"/>
  <c r="B14" i="4"/>
  <c r="G54" i="4"/>
  <c r="G32" i="4"/>
  <c r="E24" i="4"/>
  <c r="F46" i="4"/>
  <c r="F41" i="4"/>
  <c r="G21" i="4"/>
  <c r="F51" i="4"/>
  <c r="F49" i="4"/>
  <c r="K55" i="4"/>
  <c r="G55" i="4"/>
  <c r="F69" i="4"/>
  <c r="E71" i="4"/>
  <c r="H71" i="4" s="1"/>
  <c r="I71" i="4" s="1"/>
  <c r="C14" i="4"/>
  <c r="K20" i="4"/>
  <c r="E26" i="4"/>
  <c r="G26" i="4"/>
  <c r="G50" i="4"/>
  <c r="F57" i="4"/>
  <c r="F55" i="4"/>
  <c r="F68" i="4"/>
  <c r="H68" i="4" s="1"/>
  <c r="I68" i="4" s="1"/>
  <c r="D40" i="4"/>
  <c r="E21" i="4"/>
  <c r="E43" i="4"/>
  <c r="E23" i="4"/>
  <c r="G66" i="4"/>
  <c r="G62" i="4"/>
  <c r="F22" i="4"/>
  <c r="G25" i="4"/>
  <c r="F36" i="4"/>
  <c r="G51" i="4"/>
  <c r="G56" i="4"/>
  <c r="F66" i="4"/>
  <c r="F71" i="4"/>
  <c r="C40" i="4"/>
  <c r="H64" i="4"/>
  <c r="I64" i="4" s="1"/>
  <c r="G24" i="4"/>
  <c r="F39" i="4"/>
  <c r="G59" i="4"/>
  <c r="H59" i="4" s="1"/>
  <c r="I59" i="4" s="1"/>
  <c r="F65" i="4"/>
  <c r="H65" i="4" s="1"/>
  <c r="I65" i="4" s="1"/>
  <c r="E15" i="4"/>
  <c r="B40" i="4"/>
  <c r="E49" i="4" s="1"/>
  <c r="G30" i="4"/>
  <c r="H30" i="4" s="1"/>
  <c r="I30" i="4" s="1"/>
  <c r="E65" i="4"/>
  <c r="G23" i="4"/>
  <c r="G36" i="4"/>
  <c r="G58" i="4"/>
  <c r="F64" i="4"/>
  <c r="F53" i="4"/>
  <c r="F52" i="4"/>
  <c r="G28" i="4"/>
  <c r="G29" i="4"/>
  <c r="F27" i="4"/>
  <c r="E42" i="4"/>
  <c r="G57" i="4"/>
  <c r="H57" i="4" s="1"/>
  <c r="I57" i="4" s="1"/>
  <c r="G69" i="4"/>
  <c r="F15" i="4"/>
  <c r="D14" i="4"/>
  <c r="J14" i="4"/>
  <c r="F33" i="4"/>
  <c r="F18" i="4"/>
  <c r="G71" i="4"/>
  <c r="G72" i="4"/>
  <c r="H72" i="4" s="1"/>
  <c r="I72" i="4" s="1"/>
  <c r="G63" i="4"/>
  <c r="E63" i="4"/>
  <c r="H63" i="4" s="1"/>
  <c r="I63" i="4" s="1"/>
  <c r="E66" i="4"/>
  <c r="E69" i="4"/>
  <c r="J62" i="4"/>
  <c r="H56" i="4"/>
  <c r="I56" i="4" s="1"/>
  <c r="F54" i="4"/>
  <c r="H54" i="4" s="1"/>
  <c r="I54" i="4" s="1"/>
  <c r="F50" i="4"/>
  <c r="H50" i="4" s="1"/>
  <c r="I50" i="4" s="1"/>
  <c r="J49" i="4"/>
  <c r="G48" i="4"/>
  <c r="H48" i="4" s="1"/>
  <c r="I48" i="4" s="1"/>
  <c r="G44" i="4"/>
  <c r="F45" i="4"/>
  <c r="H45" i="4" s="1"/>
  <c r="I45" i="4" s="1"/>
  <c r="J41" i="4"/>
  <c r="F44" i="4"/>
  <c r="F42" i="4"/>
  <c r="K35" i="4"/>
  <c r="G39" i="4"/>
  <c r="F38" i="4"/>
  <c r="G38" i="4"/>
  <c r="H37" i="4"/>
  <c r="I37" i="4" s="1"/>
  <c r="E36" i="4"/>
  <c r="H36" i="4"/>
  <c r="I36" i="4" s="1"/>
  <c r="E38" i="4"/>
  <c r="H38" i="4" s="1"/>
  <c r="I38" i="4" s="1"/>
  <c r="J35" i="4"/>
  <c r="E39" i="4"/>
  <c r="E35" i="4"/>
  <c r="F30" i="4"/>
  <c r="F28" i="4"/>
  <c r="K27" i="4"/>
  <c r="E27" i="4"/>
  <c r="E31" i="4"/>
  <c r="H31" i="4" s="1"/>
  <c r="I31" i="4" s="1"/>
  <c r="E28" i="4"/>
  <c r="E29" i="4"/>
  <c r="E30" i="4"/>
  <c r="J27" i="4"/>
  <c r="F24" i="4"/>
  <c r="H24" i="4" s="1"/>
  <c r="I24" i="4" s="1"/>
  <c r="F20" i="4"/>
  <c r="F25" i="4"/>
  <c r="H25" i="4" s="1"/>
  <c r="I25" i="4" s="1"/>
  <c r="J20" i="4"/>
  <c r="F21" i="4"/>
  <c r="K15" i="4"/>
  <c r="F17" i="4"/>
  <c r="E17" i="4"/>
  <c r="H16" i="4"/>
  <c r="I16" i="4" s="1"/>
  <c r="J70" i="4"/>
  <c r="G47" i="4"/>
  <c r="G43" i="4"/>
  <c r="F47" i="4"/>
  <c r="F43" i="4"/>
  <c r="G46" i="4"/>
  <c r="H46" i="4" s="1"/>
  <c r="I46" i="4" s="1"/>
  <c r="K41" i="4"/>
  <c r="G42" i="4"/>
  <c r="H67" i="4"/>
  <c r="I67" i="4" s="1"/>
  <c r="K62" i="4"/>
  <c r="H58" i="4"/>
  <c r="I58" i="4" s="1"/>
  <c r="K52" i="4"/>
  <c r="G53" i="4"/>
  <c r="H53" i="4" s="1"/>
  <c r="I53" i="4" s="1"/>
  <c r="J52" i="4"/>
  <c r="H51" i="4"/>
  <c r="I51" i="4" s="1"/>
  <c r="K49" i="4"/>
  <c r="H28" i="4"/>
  <c r="I28" i="4" s="1"/>
  <c r="H29" i="4"/>
  <c r="I29" i="4" s="1"/>
  <c r="H23" i="4"/>
  <c r="I23" i="4" s="1"/>
  <c r="H26" i="4"/>
  <c r="I26" i="4" s="1"/>
  <c r="K28" i="4"/>
  <c r="H19" i="4"/>
  <c r="I19" i="4" s="1"/>
  <c r="E55" i="4" l="1"/>
  <c r="G60" i="4"/>
  <c r="E70" i="4"/>
  <c r="E52" i="4"/>
  <c r="H69" i="4"/>
  <c r="I69" i="4" s="1"/>
  <c r="F60" i="4"/>
  <c r="G52" i="4"/>
  <c r="H52" i="4" s="1"/>
  <c r="I52" i="4" s="1"/>
  <c r="G41" i="4"/>
  <c r="H41" i="4" s="1"/>
  <c r="I41" i="4" s="1"/>
  <c r="E40" i="4"/>
  <c r="E60" i="4"/>
  <c r="H43" i="4"/>
  <c r="I43" i="4" s="1"/>
  <c r="H39" i="4"/>
  <c r="I39" i="4" s="1"/>
  <c r="H17" i="4"/>
  <c r="I17" i="4" s="1"/>
  <c r="G49" i="4"/>
  <c r="H49" i="4" s="1"/>
  <c r="I49" i="4" s="1"/>
  <c r="B13" i="4"/>
  <c r="E73" i="4" s="1"/>
  <c r="E14" i="4"/>
  <c r="E18" i="4"/>
  <c r="E33" i="4"/>
  <c r="E41" i="4"/>
  <c r="H66" i="4"/>
  <c r="I66" i="4" s="1"/>
  <c r="H21" i="4"/>
  <c r="I21" i="4" s="1"/>
  <c r="E62" i="4"/>
  <c r="H62" i="4" s="1"/>
  <c r="I62" i="4" s="1"/>
  <c r="F70" i="4"/>
  <c r="H70" i="4" s="1"/>
  <c r="I70" i="4" s="1"/>
  <c r="J40" i="4"/>
  <c r="F35" i="4"/>
  <c r="H35" i="4" s="1"/>
  <c r="I35" i="4" s="1"/>
  <c r="C13" i="4"/>
  <c r="E20" i="4"/>
  <c r="H60" i="4"/>
  <c r="I60" i="4" s="1"/>
  <c r="G15" i="4"/>
  <c r="H15" i="4" s="1"/>
  <c r="I15" i="4" s="1"/>
  <c r="D13" i="4"/>
  <c r="G40" i="4" s="1"/>
  <c r="G18" i="4"/>
  <c r="H18" i="4" s="1"/>
  <c r="I18" i="4" s="1"/>
  <c r="G20" i="4"/>
  <c r="G35" i="4"/>
  <c r="G27" i="4"/>
  <c r="K14" i="4"/>
  <c r="H55" i="4"/>
  <c r="I55" i="4" s="1"/>
  <c r="G33" i="4"/>
  <c r="H33" i="4"/>
  <c r="I33" i="4" s="1"/>
  <c r="H27" i="4"/>
  <c r="I27" i="4" s="1"/>
  <c r="H44" i="4"/>
  <c r="I44" i="4" s="1"/>
  <c r="H42" i="4"/>
  <c r="I42" i="4" s="1"/>
  <c r="K40" i="4"/>
  <c r="H47" i="4"/>
  <c r="I47" i="4" s="1"/>
  <c r="J13" i="4" l="1"/>
  <c r="F73" i="4"/>
  <c r="H20" i="4"/>
  <c r="I20" i="4" s="1"/>
  <c r="F14" i="4"/>
  <c r="F40" i="4"/>
  <c r="H40" i="4" s="1"/>
  <c r="I40" i="4" s="1"/>
  <c r="K13" i="4"/>
  <c r="G73" i="4"/>
  <c r="G14" i="4"/>
  <c r="H14" i="4" s="1"/>
  <c r="I14" i="4" s="1"/>
  <c r="H73" i="4" l="1"/>
  <c r="I73" i="4" s="1"/>
</calcChain>
</file>

<file path=xl/sharedStrings.xml><?xml version="1.0" encoding="utf-8"?>
<sst xmlns="http://schemas.openxmlformats.org/spreadsheetml/2006/main" count="75" uniqueCount="75">
  <si>
    <t>https://budget.mos.ru</t>
  </si>
  <si>
    <t>МЛРД РУБ.</t>
  </si>
  <si>
    <t>ПЛАНОВЫЙ ПЕРИОД</t>
  </si>
  <si>
    <t>Процентное соотношение, %</t>
  </si>
  <si>
    <t>Среднее значение, %</t>
  </si>
  <si>
    <t>Округление, %</t>
  </si>
  <si>
    <t>Отклонение, %</t>
  </si>
  <si>
    <t>ДОХОДЫ БЮДЖЕТА</t>
  </si>
  <si>
    <t>ВИДЫ ДОХОДОВ</t>
  </si>
  <si>
    <t>Доходы, всего</t>
  </si>
  <si>
    <t>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</si>
  <si>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</si>
  <si>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</si>
  <si>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</si>
  <si>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</si>
  <si>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</si>
  <si>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</si>
  <si>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</si>
  <si>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</si>
  <si>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</si>
  <si>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Торговый сбор</t>
  </si>
  <si>
    <t>Налог на профессиональный доход</t>
  </si>
  <si>
    <t>Налог, взимаемый в связи с применением специального налогового режима «Автоматизированная упрощенная система налогообложения»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</si>
  <si>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</si>
  <si>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</si>
  <si>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</si>
  <si>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</t>
  </si>
  <si>
    <t>Налог на игорный бизнес</t>
  </si>
  <si>
    <t>Земельный налог</t>
  </si>
  <si>
    <t>НАЛОГИ, СБОРЫ И РЕГУЛЯРНЫЕ ПЛАТЕЖИ ЗА ПОЛЬЗОВАНИЕ ПРИРОДНЫМИ РЕСУРСАМИ</t>
  </si>
  <si>
    <t>Сборы за пользование объектами животного мира и за пользование объектами водных биологических ресурсов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</si>
  <si>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</si>
  <si>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</si>
  <si>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 актов гражданского состояния и другие юридически значимые действия, совершаемые органами записи актов гражданского состояния и иными уполномоченными органами (за исключением консульских учреждений Российской Федерации)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</si>
  <si>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</si>
  <si>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</si>
  <si>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</si>
  <si>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</si>
  <si>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</si>
  <si>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от размещения средств бюджетов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</si>
  <si>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</si>
  <si>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</si>
  <si>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Платежи от государственных и муниципальных унитарных предприятий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</si>
  <si>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</si>
  <si>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</si>
  <si>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</si>
  <si>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</si>
  <si>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</si>
  <si>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</si>
  <si>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</si>
  <si>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</si>
  <si>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</si>
  <si>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</si>
  <si>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</si>
  <si>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</si>
  <si>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Доходы от приватизации имущества, находящегося в государственной и муниципальной собственности</t>
  </si>
  <si>
    <t>АДМИНИСТРАТИВНЫЕ ПЛАТЕЖИ И СБОРЫ</t>
  </si>
  <si>
    <t>Платежи, взимаемые государственными и муниципальными органами (организациями) за выполнение определенных функций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</si>
  <si>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</si>
  <si>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</si>
  <si>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</si>
  <si>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</si>
  <si>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</si>
  <si>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</si>
  <si>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Платежи, уплачиваемые в целях возмещения вреда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</si>
  <si>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</si>
  <si>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НЕНАЛОГОВЫЕ ДОХОДЫ</t>
  </si>
  <si>
    <t>Прочие неналоговые доходы</t>
  </si>
  <si>
    <t>Прочие неналоговые доходы в части невыясненных поступлений, по которым не осуществлен возврат (уточнение) не позднее трех лет со дня их зачисления на единый счет соответствующего бюджета бюджетной системы Российской Федерации</t>
  </si>
  <si>
    <t>Безвозмездные поступления</t>
  </si>
  <si>
    <t>ПОКАЗАТЕЛИ ЗАКОНА О БЮДЖЕТЕ МОСКВЫ НА 2024-2026 годы</t>
  </si>
  <si>
    <t xml:space="preserve">2025 к 2024 </t>
  </si>
  <si>
    <t>2026 к 2025</t>
  </si>
  <si>
    <t>Приложение 1</t>
  </si>
  <si>
    <t>Образец-задание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</si>
</sst>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00000"/>
    <numFmt numFmtId="165" formatCode="0.0000000"/>
    <numFmt numFmtId="166" formatCode="0.00000000"/>
    <numFmt numFmtId="167" formatCode="#,##0.0"/>
    <numFmt numFmtId="168" formatCode="0.000"/>
    <numFmt numFmtId="169" formatCode="0.0000"/>
    <numFmt numFmtId="170" formatCode="#,##0.000"/>
  </numFmts>
  <fonts count="9" x14ac:knownFonts="1">
    <font>
      <sz val="11"/>
      <color rgb="FF000000"/>
      <name val="Calibri"/>
    </font>
    <font>
      <sz val="11"/>
      <color rgb="FF0000FF"/>
      <name val="Calibri"/>
    </font>
    <font>
      <b/>
      <sz val="18"/>
      <color rgb="FF000000"/>
      <name val="Calibri"/>
      <family val="2"/>
      <charset val="204"/>
    </font>
    <font>
      <b/>
      <sz val="18"/>
      <color rgb="FF000000"/>
      <name val="Calibri"/>
    </font>
    <font>
      <b/>
      <sz val="16"/>
      <color rgb="FF000000"/>
      <name val="Calibri"/>
    </font>
    <font>
      <b/>
      <sz val="11"/>
      <color rgb="FF000000"/>
      <name val="Calibri"/>
      <family val="2"/>
      <charset val="204"/>
    </font>
    <font>
      <b/>
      <sz val="11"/>
      <color rgb="FF000000"/>
      <name val="Calibri"/>
    </font>
    <font>
      <sz val="11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/>
    <xf numFmtId="2" fontId="5" fillId="2" borderId="7" xfId="0" applyNumberFormat="1" applyFont="1" applyFill="1" applyBorder="1"/>
    <xf numFmtId="2" fontId="5" fillId="2" borderId="8" xfId="0" applyNumberFormat="1" applyFont="1" applyFill="1" applyBorder="1"/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wrapText="1"/>
    </xf>
    <xf numFmtId="4" fontId="0" fillId="0" borderId="0" xfId="0" applyNumberFormat="1"/>
    <xf numFmtId="4" fontId="5" fillId="0" borderId="0" xfId="0" applyNumberFormat="1" applyFont="1" applyAlignment="1">
      <alignment horizontal="center"/>
    </xf>
    <xf numFmtId="4" fontId="0" fillId="0" borderId="10" xfId="0" applyNumberFormat="1" applyBorder="1"/>
    <xf numFmtId="4" fontId="0" fillId="0" borderId="12" xfId="0" applyNumberFormat="1" applyBorder="1"/>
    <xf numFmtId="0" fontId="7" fillId="0" borderId="11" xfId="0" applyFont="1" applyBorder="1" applyAlignment="1">
      <alignment horizontal="center"/>
    </xf>
    <xf numFmtId="164" fontId="7" fillId="0" borderId="11" xfId="0" applyNumberFormat="1" applyFont="1" applyBorder="1" applyAlignment="1">
      <alignment wrapText="1"/>
    </xf>
    <xf numFmtId="166" fontId="7" fillId="0" borderId="11" xfId="0" applyNumberFormat="1" applyFont="1" applyBorder="1" applyAlignment="1">
      <alignment horizontal="center"/>
    </xf>
    <xf numFmtId="2" fontId="5" fillId="2" borderId="15" xfId="0" applyNumberFormat="1" applyFont="1" applyFill="1" applyBorder="1"/>
    <xf numFmtId="2" fontId="5" fillId="2" borderId="16" xfId="0" applyNumberFormat="1" applyFont="1" applyFill="1" applyBorder="1"/>
    <xf numFmtId="2" fontId="5" fillId="2" borderId="17" xfId="0" applyNumberFormat="1" applyFont="1" applyFill="1" applyBorder="1"/>
    <xf numFmtId="2" fontId="5" fillId="2" borderId="18" xfId="0" applyNumberFormat="1" applyFont="1" applyFill="1" applyBorder="1"/>
    <xf numFmtId="0" fontId="5" fillId="0" borderId="20" xfId="0" applyFont="1" applyBorder="1" applyAlignment="1">
      <alignment horizontal="center"/>
    </xf>
    <xf numFmtId="0" fontId="5" fillId="4" borderId="23" xfId="0" applyFont="1" applyFill="1" applyBorder="1" applyAlignment="1">
      <alignment wrapText="1"/>
    </xf>
    <xf numFmtId="167" fontId="5" fillId="4" borderId="24" xfId="0" applyNumberFormat="1" applyFont="1" applyFill="1" applyBorder="1"/>
    <xf numFmtId="0" fontId="0" fillId="0" borderId="25" xfId="0" applyBorder="1" applyAlignment="1">
      <alignment horizontal="center"/>
    </xf>
    <xf numFmtId="0" fontId="0" fillId="0" borderId="25" xfId="0" applyBorder="1" applyAlignment="1">
      <alignment wrapText="1"/>
    </xf>
    <xf numFmtId="0" fontId="0" fillId="0" borderId="18" xfId="0" applyBorder="1"/>
    <xf numFmtId="0" fontId="5" fillId="3" borderId="23" xfId="0" applyFont="1" applyFill="1" applyBorder="1" applyAlignment="1">
      <alignment wrapText="1"/>
    </xf>
    <xf numFmtId="167" fontId="5" fillId="3" borderId="24" xfId="0" applyNumberFormat="1" applyFont="1" applyFill="1" applyBorder="1"/>
    <xf numFmtId="0" fontId="5" fillId="3" borderId="25" xfId="0" applyFont="1" applyFill="1" applyBorder="1" applyAlignment="1">
      <alignment horizontal="center"/>
    </xf>
    <xf numFmtId="164" fontId="5" fillId="3" borderId="25" xfId="0" applyNumberFormat="1" applyFont="1" applyFill="1" applyBorder="1" applyAlignment="1">
      <alignment wrapText="1"/>
    </xf>
    <xf numFmtId="167" fontId="0" fillId="0" borderId="22" xfId="0" applyNumberFormat="1" applyBorder="1"/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wrapText="1"/>
    </xf>
    <xf numFmtId="2" fontId="0" fillId="0" borderId="16" xfId="0" applyNumberFormat="1" applyBorder="1"/>
    <xf numFmtId="0" fontId="5" fillId="6" borderId="23" xfId="0" applyFont="1" applyFill="1" applyBorder="1" applyAlignment="1">
      <alignment wrapText="1" indent="2"/>
    </xf>
    <xf numFmtId="167" fontId="5" fillId="6" borderId="24" xfId="0" applyNumberFormat="1" applyFont="1" applyFill="1" applyBorder="1"/>
    <xf numFmtId="0" fontId="5" fillId="6" borderId="25" xfId="0" applyFont="1" applyFill="1" applyBorder="1" applyAlignment="1">
      <alignment horizontal="center"/>
    </xf>
    <xf numFmtId="164" fontId="5" fillId="6" borderId="25" xfId="0" applyNumberFormat="1" applyFont="1" applyFill="1" applyBorder="1" applyAlignment="1">
      <alignment wrapText="1"/>
    </xf>
    <xf numFmtId="167" fontId="0" fillId="0" borderId="19" xfId="0" applyNumberFormat="1" applyBorder="1"/>
    <xf numFmtId="0" fontId="0" fillId="0" borderId="20" xfId="0" applyBorder="1" applyAlignment="1">
      <alignment horizontal="center"/>
    </xf>
    <xf numFmtId="164" fontId="0" fillId="0" borderId="20" xfId="0" applyNumberFormat="1" applyBorder="1" applyAlignment="1">
      <alignment wrapText="1"/>
    </xf>
    <xf numFmtId="2" fontId="0" fillId="0" borderId="14" xfId="0" applyNumberFormat="1" applyBorder="1"/>
    <xf numFmtId="2" fontId="5" fillId="2" borderId="13" xfId="0" applyNumberFormat="1" applyFont="1" applyFill="1" applyBorder="1"/>
    <xf numFmtId="2" fontId="5" fillId="2" borderId="14" xfId="0" applyNumberFormat="1" applyFont="1" applyFill="1" applyBorder="1"/>
    <xf numFmtId="4" fontId="0" fillId="0" borderId="22" xfId="0" applyNumberFormat="1" applyBorder="1"/>
    <xf numFmtId="4" fontId="5" fillId="6" borderId="24" xfId="0" applyNumberFormat="1" applyFont="1" applyFill="1" applyBorder="1"/>
    <xf numFmtId="4" fontId="0" fillId="0" borderId="26" xfId="0" applyNumberFormat="1" applyBorder="1"/>
    <xf numFmtId="166" fontId="0" fillId="0" borderId="27" xfId="0" applyNumberFormat="1" applyBorder="1" applyAlignment="1">
      <alignment horizontal="center"/>
    </xf>
    <xf numFmtId="164" fontId="0" fillId="0" borderId="27" xfId="0" applyNumberFormat="1" applyBorder="1" applyAlignment="1">
      <alignment wrapText="1"/>
    </xf>
    <xf numFmtId="2" fontId="0" fillId="0" borderId="21" xfId="0" applyNumberFormat="1" applyBorder="1"/>
    <xf numFmtId="2" fontId="5" fillId="2" borderId="28" xfId="0" applyNumberFormat="1" applyFont="1" applyFill="1" applyBorder="1"/>
    <xf numFmtId="2" fontId="5" fillId="2" borderId="21" xfId="0" applyNumberFormat="1" applyFont="1" applyFill="1" applyBorder="1"/>
    <xf numFmtId="4" fontId="0" fillId="0" borderId="19" xfId="0" applyNumberFormat="1" applyBorder="1"/>
    <xf numFmtId="0" fontId="7" fillId="0" borderId="12" xfId="0" applyFont="1" applyBorder="1" applyAlignment="1">
      <alignment horizontal="center"/>
    </xf>
    <xf numFmtId="164" fontId="7" fillId="0" borderId="12" xfId="0" applyNumberFormat="1" applyFont="1" applyBorder="1" applyAlignment="1">
      <alignment wrapText="1"/>
    </xf>
    <xf numFmtId="2" fontId="7" fillId="0" borderId="29" xfId="0" applyNumberFormat="1" applyFont="1" applyBorder="1"/>
    <xf numFmtId="2" fontId="7" fillId="0" borderId="30" xfId="0" applyNumberFormat="1" applyFont="1" applyBorder="1"/>
    <xf numFmtId="2" fontId="5" fillId="2" borderId="31" xfId="0" applyNumberFormat="1" applyFont="1" applyFill="1" applyBorder="1"/>
    <xf numFmtId="2" fontId="5" fillId="2" borderId="4" xfId="0" applyNumberFormat="1" applyFont="1" applyFill="1" applyBorder="1"/>
    <xf numFmtId="2" fontId="5" fillId="2" borderId="11" xfId="0" applyNumberFormat="1" applyFont="1" applyFill="1" applyBorder="1"/>
    <xf numFmtId="2" fontId="5" fillId="2" borderId="12" xfId="0" applyNumberFormat="1" applyFont="1" applyFill="1" applyBorder="1"/>
    <xf numFmtId="0" fontId="7" fillId="0" borderId="20" xfId="0" applyFont="1" applyBorder="1" applyAlignment="1">
      <alignment horizontal="center"/>
    </xf>
    <xf numFmtId="164" fontId="7" fillId="0" borderId="20" xfId="0" applyNumberFormat="1" applyFont="1" applyBorder="1" applyAlignment="1">
      <alignment wrapText="1"/>
    </xf>
    <xf numFmtId="2" fontId="7" fillId="0" borderId="32" xfId="0" applyNumberFormat="1" applyFont="1" applyBorder="1"/>
    <xf numFmtId="2" fontId="5" fillId="2" borderId="20" xfId="0" applyNumberFormat="1" applyFont="1" applyFill="1" applyBorder="1"/>
    <xf numFmtId="166" fontId="7" fillId="0" borderId="12" xfId="0" applyNumberFormat="1" applyFont="1" applyBorder="1" applyAlignment="1">
      <alignment horizontal="center"/>
    </xf>
    <xf numFmtId="166" fontId="7" fillId="0" borderId="27" xfId="0" applyNumberFormat="1" applyFont="1" applyBorder="1" applyAlignment="1">
      <alignment horizontal="center"/>
    </xf>
    <xf numFmtId="164" fontId="7" fillId="0" borderId="27" xfId="0" applyNumberFormat="1" applyFont="1" applyBorder="1" applyAlignment="1">
      <alignment wrapText="1"/>
    </xf>
    <xf numFmtId="2" fontId="7" fillId="0" borderId="21" xfId="0" applyNumberFormat="1" applyFont="1" applyBorder="1"/>
    <xf numFmtId="166" fontId="7" fillId="0" borderId="20" xfId="0" applyNumberFormat="1" applyFont="1" applyBorder="1" applyAlignment="1">
      <alignment horizontal="center"/>
    </xf>
    <xf numFmtId="4" fontId="5" fillId="3" borderId="24" xfId="0" applyNumberFormat="1" applyFont="1" applyFill="1" applyBorder="1"/>
    <xf numFmtId="0" fontId="5" fillId="5" borderId="23" xfId="0" applyFont="1" applyFill="1" applyBorder="1" applyAlignment="1">
      <alignment wrapText="1" indent="2"/>
    </xf>
    <xf numFmtId="4" fontId="5" fillId="5" borderId="24" xfId="0" applyNumberFormat="1" applyFont="1" applyFill="1" applyBorder="1"/>
    <xf numFmtId="0" fontId="5" fillId="5" borderId="25" xfId="0" applyFont="1" applyFill="1" applyBorder="1" applyAlignment="1">
      <alignment horizontal="center"/>
    </xf>
    <xf numFmtId="164" fontId="5" fillId="5" borderId="25" xfId="0" applyNumberFormat="1" applyFont="1" applyFill="1" applyBorder="1" applyAlignment="1">
      <alignment wrapText="1"/>
    </xf>
    <xf numFmtId="2" fontId="5" fillId="5" borderId="18" xfId="0" applyNumberFormat="1" applyFont="1" applyFill="1" applyBorder="1"/>
    <xf numFmtId="2" fontId="5" fillId="5" borderId="4" xfId="0" applyNumberFormat="1" applyFont="1" applyFill="1" applyBorder="1"/>
    <xf numFmtId="4" fontId="0" fillId="0" borderId="11" xfId="0" applyNumberFormat="1" applyBorder="1"/>
    <xf numFmtId="2" fontId="7" fillId="0" borderId="11" xfId="0" applyNumberFormat="1" applyFont="1" applyBorder="1"/>
    <xf numFmtId="2" fontId="7" fillId="0" borderId="12" xfId="0" applyNumberFormat="1" applyFont="1" applyBorder="1"/>
    <xf numFmtId="4" fontId="0" fillId="0" borderId="20" xfId="0" applyNumberFormat="1" applyBorder="1"/>
    <xf numFmtId="2" fontId="7" fillId="0" borderId="20" xfId="0" applyNumberFormat="1" applyFont="1" applyBorder="1"/>
    <xf numFmtId="165" fontId="7" fillId="0" borderId="27" xfId="0" applyNumberFormat="1" applyFont="1" applyBorder="1" applyAlignment="1">
      <alignment horizontal="center"/>
    </xf>
    <xf numFmtId="2" fontId="7" fillId="0" borderId="27" xfId="0" applyNumberFormat="1" applyFont="1" applyBorder="1"/>
    <xf numFmtId="2" fontId="5" fillId="2" borderId="27" xfId="0" applyNumberFormat="1" applyFont="1" applyFill="1" applyBorder="1"/>
    <xf numFmtId="0" fontId="0" fillId="0" borderId="34" xfId="0" applyBorder="1" applyAlignment="1">
      <alignment wrapText="1" indent="3"/>
    </xf>
    <xf numFmtId="0" fontId="0" fillId="0" borderId="33" xfId="0" applyBorder="1" applyAlignment="1">
      <alignment wrapText="1" indent="3"/>
    </xf>
    <xf numFmtId="0" fontId="0" fillId="0" borderId="35" xfId="0" applyBorder="1" applyAlignment="1">
      <alignment wrapText="1" indent="3"/>
    </xf>
    <xf numFmtId="0" fontId="0" fillId="0" borderId="9" xfId="0" applyBorder="1" applyAlignment="1">
      <alignment wrapText="1" indent="3"/>
    </xf>
    <xf numFmtId="0" fontId="0" fillId="0" borderId="15" xfId="0" applyBorder="1" applyAlignment="1">
      <alignment wrapText="1" indent="3"/>
    </xf>
    <xf numFmtId="0" fontId="0" fillId="0" borderId="7" xfId="0" applyBorder="1" applyAlignment="1">
      <alignment wrapText="1" indent="3"/>
    </xf>
    <xf numFmtId="0" fontId="0" fillId="0" borderId="13" xfId="0" applyBorder="1" applyAlignment="1">
      <alignment wrapText="1" indent="3"/>
    </xf>
    <xf numFmtId="168" fontId="5" fillId="3" borderId="18" xfId="0" applyNumberFormat="1" applyFont="1" applyFill="1" applyBorder="1"/>
    <xf numFmtId="0" fontId="6" fillId="0" borderId="19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169" fontId="5" fillId="6" borderId="18" xfId="0" applyNumberFormat="1" applyFont="1" applyFill="1" applyBorder="1"/>
    <xf numFmtId="168" fontId="7" fillId="0" borderId="29" xfId="0" applyNumberFormat="1" applyFont="1" applyBorder="1"/>
    <xf numFmtId="168" fontId="7" fillId="0" borderId="12" xfId="0" applyNumberFormat="1" applyFont="1" applyBorder="1"/>
    <xf numFmtId="170" fontId="0" fillId="0" borderId="19" xfId="0" applyNumberFormat="1" applyBorder="1"/>
    <xf numFmtId="0" fontId="5" fillId="0" borderId="0" xfId="0" applyFon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1" xfId="0" applyFont="1" applyBorder="1"/>
    <xf numFmtId="0" fontId="0" fillId="0" borderId="33" xfId="0" applyBorder="1"/>
    <xf numFmtId="0" fontId="6" fillId="0" borderId="2" xfId="0" applyNumberFormat="1" applyFont="1" applyBorder="1" applyAlignment="1">
      <alignment horizontal="center"/>
    </xf>
    <xf numFmtId="0" fontId="0" fillId="0" borderId="19" xfId="0" applyNumberFormat="1" applyBorder="1"/>
    <xf numFmtId="0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Виды доходов</a:t>
            </a:r>
            <a:endParaRPr lang="ru-RU">
              <a:effectLst/>
            </a:endParaRPr>
          </a:p>
          <a:p>
            <a:pPr>
              <a:defRPr/>
            </a:pPr>
            <a:r>
              <a:rPr lang="ru-RU" sz="1800" b="1" i="0" baseline="0">
                <a:effectLst/>
              </a:rPr>
              <a:t>(средние показатели за 2024-2026 годы), %</a:t>
            </a:r>
            <a:endParaRPr lang="ru-RU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0.21464646464646456"/>
                </c:manualLayout>
              </c:layout>
              <c:tx>
                <c:rich>
                  <a:bodyPr/>
                  <a:lstStyle/>
                  <a:p>
                    <a:fld id="{0C22F81F-7136-4626-988A-3969C0C40285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D61B-4F09-B78D-CBFFF6702414}"/>
                </c:ext>
              </c:extLst>
            </c:dLbl>
            <c:dLbl>
              <c:idx val="1"/>
              <c:layout>
                <c:manualLayout>
                  <c:x val="1.3638843426077369E-2"/>
                  <c:y val="0"/>
                </c:manualLayout>
              </c:layout>
              <c:tx>
                <c:rich>
                  <a:bodyPr/>
                  <a:lstStyle/>
                  <a:p>
                    <a:fld id="{594E5A75-3822-438D-ACBB-72570E63EA5F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61B-4F09-B78D-CBFFF6702414}"/>
                </c:ext>
              </c:extLst>
            </c:dLbl>
            <c:dLbl>
              <c:idx val="2"/>
              <c:layout>
                <c:manualLayout>
                  <c:x val="1.6366612111292863E-2"/>
                  <c:y val="-2.104377104377104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0,00%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61B-4F09-B78D-CBFFF67024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('Образец - Доходы бюджета'!$A$14,'Образец - Доходы бюджета'!$A$40,'Образец - Доходы бюджета'!$A$73)</c:f>
              <c:strCache>
                <c:ptCount val="3"/>
                <c:pt idx="0">
                  <c:v>Налоговые доходы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('Образец - Доходы бюджета'!$I$14,'Образец - Доходы бюджета'!$I$40,'Образец - Доходы бюджета'!$I$73)</c:f>
              <c:numCache>
                <c:formatCode>0.000</c:formatCode>
                <c:ptCount val="3"/>
                <c:pt idx="0">
                  <c:v>93.421999999999997</c:v>
                </c:pt>
                <c:pt idx="1">
                  <c:v>6.5759999999999996</c:v>
                </c:pt>
                <c:pt idx="2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1B-4F09-B78D-CBFFF670241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5377688"/>
        <c:axId val="115371416"/>
        <c:axId val="0"/>
      </c:bar3DChart>
      <c:catAx>
        <c:axId val="11537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003366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5371416"/>
        <c:crosses val="autoZero"/>
        <c:auto val="1"/>
        <c:lblAlgn val="ctr"/>
        <c:lblOffset val="100"/>
        <c:noMultiLvlLbl val="0"/>
      </c:catAx>
      <c:valAx>
        <c:axId val="11537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200" b="1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5377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Как формируются налоговые доходы </a:t>
            </a:r>
            <a:endParaRPr lang="ru-RU">
              <a:effectLst/>
            </a:endParaRPr>
          </a:p>
          <a:p>
            <a:pPr>
              <a:defRPr/>
            </a:pPr>
            <a:r>
              <a:rPr lang="ru-RU" sz="1800" b="1" i="0" baseline="0">
                <a:effectLst/>
              </a:rPr>
              <a:t>(средние показатели за 2024-2026 годы), %</a:t>
            </a:r>
            <a:endParaRPr lang="ru-RU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90500" h="38100"/>
            </a:sp3d>
          </c:spPr>
          <c:dPt>
            <c:idx val="0"/>
            <c:bubble3D val="0"/>
            <c:explosion val="11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1-6BBC-4BF0-B8DA-620A0D30769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3-6BBC-4BF0-B8DA-620A0D30769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5-6BBC-4BF0-B8DA-620A0D30769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7-6BBC-4BF0-B8DA-620A0D30769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9-6BBC-4BF0-B8DA-620A0D30769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>
                <a:bevelT w="190500" h="38100"/>
              </a:sp3d>
            </c:spPr>
            <c:extLst>
              <c:ext xmlns:c16="http://schemas.microsoft.com/office/drawing/2014/chart" uri="{C3380CC4-5D6E-409C-BE32-E72D297353CC}">
                <c16:uniqueId val="{0000000B-6BBC-4BF0-B8DA-620A0D30769E}"/>
              </c:ext>
            </c:extLst>
          </c:dPt>
          <c:dLbls>
            <c:dLbl>
              <c:idx val="0"/>
              <c:layout>
                <c:manualLayout>
                  <c:x val="8.2187860731167822E-2"/>
                  <c:y val="-4.179814912516466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BC-4BF0-B8DA-620A0D30769E}"/>
                </c:ext>
              </c:extLst>
            </c:dLbl>
            <c:dLbl>
              <c:idx val="1"/>
              <c:layout>
                <c:manualLayout>
                  <c:x val="-1.6436443601797933E-2"/>
                  <c:y val="6.954716943567894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BC-4BF0-B8DA-620A0D30769E}"/>
                </c:ext>
              </c:extLst>
            </c:dLbl>
            <c:dLbl>
              <c:idx val="2"/>
              <c:layout>
                <c:manualLayout>
                  <c:x val="5.2735269270702339E-4"/>
                  <c:y val="-4.448835488484293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BC-4BF0-B8DA-620A0D30769E}"/>
                </c:ext>
              </c:extLst>
            </c:dLbl>
            <c:dLbl>
              <c:idx val="3"/>
              <c:layout>
                <c:manualLayout>
                  <c:x val="-2.9871603887351918E-2"/>
                  <c:y val="5.7918645125111577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BC-4BF0-B8DA-620A0D30769E}"/>
                </c:ext>
              </c:extLst>
            </c:dLbl>
            <c:dLbl>
              <c:idx val="4"/>
              <c:layout>
                <c:manualLayout>
                  <c:x val="8.9561823813792324E-2"/>
                  <c:y val="5.14817285007515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BC-4BF0-B8DA-620A0D30769E}"/>
                </c:ext>
              </c:extLst>
            </c:dLbl>
            <c:dLbl>
              <c:idx val="5"/>
              <c:layout>
                <c:manualLayout>
                  <c:x val="3.8606161637657697E-2"/>
                  <c:y val="3.027663577451048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BBC-4BF0-B8DA-620A0D3076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rgbClr val="003366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('Образец - Доходы бюджета'!$A$15,'Образец - Доходы бюджета'!$A$18,'Образец - Доходы бюджета'!$A$20,'Образец - Доходы бюджета'!$A$27,'Образец - Доходы бюджета'!$A$33,'Образец - Доходы бюджета'!$A$35)</c:f>
              <c:strCache>
                <c:ptCount val="6"/>
                <c:pt idx="0">
                  <c:v>НАЛОГИ НА ПРИБЫЛЬ, ДОХОДЫ</c:v>
                </c:pt>
                <c:pt idx="1">
                  <c:v>НАЛОГИ НА ТОВАРЫ (РАБОТЫ, УСЛУГИ), РЕАЛИЗУЕМЫЕ НА ТЕРРИТОРИИ РОССИЙСКОЙ ФЕДЕРАЦИИ</c:v>
                </c:pt>
                <c:pt idx="2">
                  <c:v>НАЛОГИ НА СОВОКУПНЫЙ ДОХОД</c:v>
                </c:pt>
                <c:pt idx="3">
                  <c:v>НАЛОГИ НА ИМУЩЕСТВО</c:v>
                </c:pt>
                <c:pt idx="4">
                  <c:v>НАЛОГИ, СБОРЫ И РЕГУЛЯРНЫЕ ПЛАТЕЖИ ЗА ПОЛЬЗОВАНИЕ ПРИРОДНЫМИ РЕСУРСАМИ</c:v>
                </c:pt>
                <c:pt idx="5">
                  <c:v>ГОСУДАРСТВЕННАЯ ПОШЛИНА</c:v>
                </c:pt>
              </c:strCache>
            </c:strRef>
          </c:cat>
          <c:val>
            <c:numRef>
              <c:f>('Образец - Доходы бюджета'!$I$15,'Образец - Доходы бюджета'!$I$18,'Образец - Доходы бюджета'!$I$20,'Образец - Доходы бюджета'!$I$27,'Образец - Доходы бюджета'!$I$33,'Образец - Доходы бюджета'!$I$35)</c:f>
              <c:numCache>
                <c:formatCode>0.0000</c:formatCode>
                <c:ptCount val="6"/>
                <c:pt idx="0">
                  <c:v>84.703900000000004</c:v>
                </c:pt>
                <c:pt idx="1">
                  <c:v>1.5953999999999999</c:v>
                </c:pt>
                <c:pt idx="2">
                  <c:v>6.9942000000000002</c:v>
                </c:pt>
                <c:pt idx="3">
                  <c:v>6.5928000000000004</c:v>
                </c:pt>
                <c:pt idx="4">
                  <c:v>2.0000000000000001E-4</c:v>
                </c:pt>
                <c:pt idx="5">
                  <c:v>0.1134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BC-4BF0-B8DA-620A0D30769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Как формируются неналоговые доходы </a:t>
            </a:r>
            <a:endParaRPr lang="ru-RU">
              <a:effectLst/>
            </a:endParaRPr>
          </a:p>
          <a:p>
            <a:pPr>
              <a:defRPr/>
            </a:pPr>
            <a:r>
              <a:rPr lang="ru-RU" sz="1800" b="1" i="0" baseline="0">
                <a:effectLst/>
              </a:rPr>
              <a:t>(средние показатели за 2024-2026 годы), %</a:t>
            </a:r>
            <a:endParaRPr lang="ru-RU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doughnut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 prstMaterial="metal">
              <a:bevelT w="88900" h="88900"/>
            </a:sp3d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88900" h="88900"/>
              </a:sp3d>
            </c:spPr>
            <c:extLst>
              <c:ext xmlns:c16="http://schemas.microsoft.com/office/drawing/2014/chart" uri="{C3380CC4-5D6E-409C-BE32-E72D297353CC}">
                <c16:uniqueId val="{00000001-DA3A-47BC-9B8D-09E5D654BEB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88900" h="88900"/>
              </a:sp3d>
            </c:spPr>
            <c:extLst>
              <c:ext xmlns:c16="http://schemas.microsoft.com/office/drawing/2014/chart" uri="{C3380CC4-5D6E-409C-BE32-E72D297353CC}">
                <c16:uniqueId val="{00000003-DA3A-47BC-9B8D-09E5D654BEB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88900" h="88900"/>
              </a:sp3d>
            </c:spPr>
            <c:extLst>
              <c:ext xmlns:c16="http://schemas.microsoft.com/office/drawing/2014/chart" uri="{C3380CC4-5D6E-409C-BE32-E72D297353CC}">
                <c16:uniqueId val="{00000005-DA3A-47BC-9B8D-09E5D654BEB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88900" h="88900"/>
              </a:sp3d>
            </c:spPr>
            <c:extLst>
              <c:ext xmlns:c16="http://schemas.microsoft.com/office/drawing/2014/chart" uri="{C3380CC4-5D6E-409C-BE32-E72D297353CC}">
                <c16:uniqueId val="{00000007-DA3A-47BC-9B8D-09E5D654BEB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88900" h="88900"/>
              </a:sp3d>
            </c:spPr>
            <c:extLst>
              <c:ext xmlns:c16="http://schemas.microsoft.com/office/drawing/2014/chart" uri="{C3380CC4-5D6E-409C-BE32-E72D297353CC}">
                <c16:uniqueId val="{00000009-DA3A-47BC-9B8D-09E5D654BEB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88900" h="88900"/>
              </a:sp3d>
            </c:spPr>
            <c:extLst>
              <c:ext xmlns:c16="http://schemas.microsoft.com/office/drawing/2014/chart" uri="{C3380CC4-5D6E-409C-BE32-E72D297353CC}">
                <c16:uniqueId val="{0000000B-DA3A-47BC-9B8D-09E5D654BEB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etal">
                <a:bevelT w="88900" h="88900"/>
              </a:sp3d>
            </c:spPr>
            <c:extLst>
              <c:ext xmlns:c16="http://schemas.microsoft.com/office/drawing/2014/chart" uri="{C3380CC4-5D6E-409C-BE32-E72D297353CC}">
                <c16:uniqueId val="{0000000D-DA3A-47BC-9B8D-09E5D654BEB4}"/>
              </c:ext>
            </c:extLst>
          </c:dPt>
          <c:dLbls>
            <c:dLbl>
              <c:idx val="0"/>
              <c:layout>
                <c:manualLayout>
                  <c:x val="0.107746863066012"/>
                  <c:y val="3.99831649831649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3A-47BC-9B8D-09E5D654BEB4}"/>
                </c:ext>
              </c:extLst>
            </c:dLbl>
            <c:dLbl>
              <c:idx val="1"/>
              <c:layout>
                <c:manualLayout>
                  <c:x val="-5.8647026732133116E-2"/>
                  <c:y val="0.14730639730639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3A-47BC-9B8D-09E5D654BEB4}"/>
                </c:ext>
              </c:extLst>
            </c:dLbl>
            <c:dLbl>
              <c:idx val="2"/>
              <c:layout>
                <c:manualLayout>
                  <c:x val="-7.5013638843426086E-2"/>
                  <c:y val="0.107323232323232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3A-47BC-9B8D-09E5D654BEB4}"/>
                </c:ext>
              </c:extLst>
            </c:dLbl>
            <c:dLbl>
              <c:idx val="3"/>
              <c:layout>
                <c:manualLayout>
                  <c:x val="-8.8652482269503577E-2"/>
                  <c:y val="4.62962962962962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3A-47BC-9B8D-09E5D654BEB4}"/>
                </c:ext>
              </c:extLst>
            </c:dLbl>
            <c:dLbl>
              <c:idx val="4"/>
              <c:layout>
                <c:manualLayout>
                  <c:x val="-9.8199672667757767E-2"/>
                  <c:y val="8.41750841750834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A3A-47BC-9B8D-09E5D654BEB4}"/>
                </c:ext>
              </c:extLst>
            </c:dLbl>
            <c:dLbl>
              <c:idx val="5"/>
              <c:layout>
                <c:manualLayout>
                  <c:x val="-9.6835788325150024E-2"/>
                  <c:y val="-6.10269360269360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A3A-47BC-9B8D-09E5D654BEB4}"/>
                </c:ext>
              </c:extLst>
            </c:dLbl>
            <c:dLbl>
              <c:idx val="6"/>
              <c:layout>
                <c:manualLayout>
                  <c:x val="-5.8647026732133137E-2"/>
                  <c:y val="-0.113636363636363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A3A-47BC-9B8D-09E5D654BEB4}"/>
                </c:ext>
              </c:extLst>
            </c:dLbl>
            <c:numFmt formatCode="0.0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003366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('Образец - Доходы бюджета'!$A$41,'Образец - Доходы бюджета'!$A$49,'Образец - Доходы бюджета'!$A$52,'Образец - Доходы бюджета'!$A$55,'Образец - Доходы бюджета'!$A$60,'Образец - Доходы бюджета'!$A$62,'Образец - Доходы бюджета'!$A$70)</c:f>
              <c:strCache>
                <c:ptCount val="7"/>
                <c:pt idx="0">
                  <c:v>ДОХОДЫ ОТ ИСПОЛЬЗОВАНИЯ ИМУЩЕСТВА, НАХОДЯЩЕГОСЯ В ГОСУДАРСТВЕННОЙ И МУНИЦИПАЛЬНОЙ СОБСТВЕННОСТИ</c:v>
                </c:pt>
                <c:pt idx="1">
                  <c:v>ПЛАТЕЖИ ПРИ ПОЛЬЗОВАНИИ ПРИРОДНЫМИ РЕСУРСАМИ</c:v>
                </c:pt>
                <c:pt idx="2">
                  <c:v>ДОХОДЫ ОТ ОКАЗАНИЯ ПЛАТНЫХ УСЛУГ И КОМПЕНСАЦИИ ЗАТРАТ ГОСУДАРСТВА</c:v>
                </c:pt>
                <c:pt idx="3">
                  <c:v>ДОХОДЫ ОТ ПРОДАЖИ МАТЕРИАЛЬНЫХ И НЕМАТЕРИАЛЬНЫХ АКТИВОВ</c:v>
                </c:pt>
                <c:pt idx="4">
                  <c:v>АДМИНИСТРАТИВНЫЕ ПЛАТЕЖИ И СБОРЫ</c:v>
                </c:pt>
                <c:pt idx="5">
                  <c:v>ШТРАФЫ, САНКЦИИ, ВОЗМЕЩЕНИЕ УЩЕРБА</c:v>
                </c:pt>
                <c:pt idx="6">
                  <c:v>ПРОЧИЕ НЕНАЛОГОВЫЕ ДОХОДЫ</c:v>
                </c:pt>
              </c:strCache>
            </c:strRef>
          </c:cat>
          <c:val>
            <c:numRef>
              <c:f>('Образец - Доходы бюджета'!$I$41,'Образец - Доходы бюджета'!$I$49,'Образец - Доходы бюджета'!$I$52,'Образец - Доходы бюджета'!$I$55,'Образец - Доходы бюджета'!$I$60,'Образец - Доходы бюджета'!$I$62,'Образец - Доходы бюджета'!$I$70)</c:f>
              <c:numCache>
                <c:formatCode>0.00</c:formatCode>
                <c:ptCount val="7"/>
                <c:pt idx="0">
                  <c:v>60.61</c:v>
                </c:pt>
                <c:pt idx="1">
                  <c:v>7.0000000000000007E-2</c:v>
                </c:pt>
                <c:pt idx="2">
                  <c:v>5.2</c:v>
                </c:pt>
                <c:pt idx="3">
                  <c:v>5.98</c:v>
                </c:pt>
                <c:pt idx="4">
                  <c:v>7.0000000000000007E-2</c:v>
                </c:pt>
                <c:pt idx="5">
                  <c:v>15.76</c:v>
                </c:pt>
                <c:pt idx="6">
                  <c:v>12.32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A3A-47BC-9B8D-09E5D654BE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293077</xdr:colOff>
      <xdr:row>0</xdr:row>
      <xdr:rowOff>0</xdr:rowOff>
    </xdr:from>
    <xdr:ext cx="2998178" cy="548054"/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79977" y="0"/>
          <a:ext cx="2998178" cy="54805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14357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14357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14357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udget.mos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3"/>
  <sheetViews>
    <sheetView tabSelected="1" zoomScale="70" zoomScaleNormal="70" workbookViewId="0"/>
  </sheetViews>
  <sheetFormatPr defaultColWidth="9.140625" defaultRowHeight="15" x14ac:dyDescent="0.25"/>
  <cols>
    <col min="1" max="1" width="40" style="4" customWidth="1"/>
    <col min="2" max="3" width="15" style="9" customWidth="1"/>
    <col min="4" max="4" width="18" style="9" customWidth="1"/>
    <col min="5" max="5" width="17.7109375" style="1" customWidth="1"/>
    <col min="6" max="6" width="21.85546875" style="1" customWidth="1"/>
    <col min="7" max="7" width="14.7109375" style="1" customWidth="1"/>
    <col min="8" max="8" width="16.7109375" style="2" customWidth="1"/>
    <col min="9" max="9" width="16.7109375" style="4" customWidth="1"/>
    <col min="10" max="16384" width="9.140625" style="4"/>
  </cols>
  <sheetData>
    <row r="1" spans="1:11" x14ac:dyDescent="0.25">
      <c r="A1" s="100" t="s">
        <v>73</v>
      </c>
    </row>
    <row r="2" spans="1:11" x14ac:dyDescent="0.25">
      <c r="A2" s="100" t="s">
        <v>74</v>
      </c>
    </row>
    <row r="4" spans="1:11" x14ac:dyDescent="0.25">
      <c r="J4" s="2"/>
      <c r="K4" s="3" t="s">
        <v>0</v>
      </c>
    </row>
    <row r="7" spans="1:11" ht="23.25" x14ac:dyDescent="0.35">
      <c r="A7" s="108" t="s">
        <v>70</v>
      </c>
      <c r="B7" s="109"/>
      <c r="C7" s="109"/>
      <c r="D7" s="109"/>
      <c r="E7" s="109"/>
      <c r="F7" s="109"/>
      <c r="G7" s="109"/>
      <c r="H7" s="109"/>
      <c r="I7" s="109"/>
    </row>
    <row r="10" spans="1:11" ht="21.75" thickBot="1" x14ac:dyDescent="0.4">
      <c r="A10" s="110" t="s">
        <v>7</v>
      </c>
      <c r="B10" s="111"/>
      <c r="C10" s="111"/>
      <c r="D10" s="10" t="s">
        <v>1</v>
      </c>
    </row>
    <row r="11" spans="1:11" x14ac:dyDescent="0.25">
      <c r="A11" s="103" t="s">
        <v>8</v>
      </c>
      <c r="B11" s="105">
        <v>2024</v>
      </c>
      <c r="C11" s="105" t="s">
        <v>2</v>
      </c>
      <c r="D11" s="107"/>
      <c r="E11" s="112" t="s">
        <v>3</v>
      </c>
      <c r="F11" s="112"/>
      <c r="G11" s="112"/>
      <c r="H11" s="113" t="s">
        <v>4</v>
      </c>
      <c r="I11" s="115" t="s">
        <v>5</v>
      </c>
      <c r="J11" s="101" t="s">
        <v>6</v>
      </c>
      <c r="K11" s="102"/>
    </row>
    <row r="12" spans="1:11" ht="15.75" thickBot="1" x14ac:dyDescent="0.3">
      <c r="A12" s="104"/>
      <c r="B12" s="106"/>
      <c r="C12" s="93">
        <v>2025</v>
      </c>
      <c r="D12" s="93">
        <v>2026</v>
      </c>
      <c r="E12" s="20">
        <v>2024</v>
      </c>
      <c r="F12" s="20">
        <v>2025</v>
      </c>
      <c r="G12" s="20">
        <v>2026</v>
      </c>
      <c r="H12" s="114"/>
      <c r="I12" s="116"/>
      <c r="J12" s="94" t="s">
        <v>71</v>
      </c>
      <c r="K12" s="95" t="s">
        <v>72</v>
      </c>
    </row>
    <row r="13" spans="1:11" ht="15.75" thickBot="1" x14ac:dyDescent="0.3">
      <c r="A13" s="21" t="s">
        <v>9</v>
      </c>
      <c r="B13" s="22">
        <f>B14+B40+B73</f>
        <v>4289.8150000000005</v>
      </c>
      <c r="C13" s="22">
        <f t="shared" ref="C13:D13" si="0">C14+C40+C73</f>
        <v>4597.1110000000008</v>
      </c>
      <c r="D13" s="22">
        <f t="shared" si="0"/>
        <v>4933.41</v>
      </c>
      <c r="E13" s="23"/>
      <c r="F13" s="23"/>
      <c r="G13" s="23"/>
      <c r="H13" s="24"/>
      <c r="I13" s="25"/>
      <c r="J13" s="18">
        <f t="shared" ref="J13:K28" si="1">C13/B13*100-100</f>
        <v>7.1633858336548286</v>
      </c>
      <c r="K13" s="19">
        <f t="shared" si="1"/>
        <v>7.3154422418775482</v>
      </c>
    </row>
    <row r="14" spans="1:11" ht="15.75" thickBot="1" x14ac:dyDescent="0.3">
      <c r="A14" s="26" t="s">
        <v>10</v>
      </c>
      <c r="B14" s="27">
        <f>B15+B18+B20+B27+B33+B35</f>
        <v>3981.5100000000007</v>
      </c>
      <c r="C14" s="27">
        <f t="shared" ref="C14:D14" si="2">C15+C18+C20+C27+C33+C35</f>
        <v>4295.51</v>
      </c>
      <c r="D14" s="27">
        <f t="shared" si="2"/>
        <v>4638.1099999999997</v>
      </c>
      <c r="E14" s="28">
        <f>B14/$B$13*100</f>
        <v>92.813093338523927</v>
      </c>
      <c r="F14" s="28">
        <f>C14/$C$13*100</f>
        <v>93.439336139588519</v>
      </c>
      <c r="G14" s="28">
        <f>D14/$D$13*100</f>
        <v>94.014282210479166</v>
      </c>
      <c r="H14" s="29">
        <f>AVERAGE(E14:G14)</f>
        <v>93.422237229530538</v>
      </c>
      <c r="I14" s="92">
        <f>ROUND(H14,3)</f>
        <v>93.421999999999997</v>
      </c>
      <c r="J14" s="18">
        <f t="shared" si="1"/>
        <v>7.8864551388794695</v>
      </c>
      <c r="K14" s="19">
        <f t="shared" si="1"/>
        <v>7.9757700482596903</v>
      </c>
    </row>
    <row r="15" spans="1:11" ht="15.75" thickBot="1" x14ac:dyDescent="0.3">
      <c r="A15" s="34" t="s">
        <v>11</v>
      </c>
      <c r="B15" s="35">
        <f>SUM(B16:B17)</f>
        <v>3362.3</v>
      </c>
      <c r="C15" s="35">
        <f t="shared" ref="C15:D15" si="3">SUM(C16:C17)</f>
        <v>3639.7000000000003</v>
      </c>
      <c r="D15" s="35">
        <f t="shared" si="3"/>
        <v>3939.2</v>
      </c>
      <c r="E15" s="36">
        <f>B15/$B$14*100</f>
        <v>84.447860233931337</v>
      </c>
      <c r="F15" s="36">
        <f>C15/$C$14*100</f>
        <v>84.732662710597822</v>
      </c>
      <c r="G15" s="36">
        <f>D15/$D$14*100</f>
        <v>84.931146523044958</v>
      </c>
      <c r="H15" s="37">
        <f t="shared" ref="H15:H27" si="4">AVERAGE(E15:G15)</f>
        <v>84.703889822524715</v>
      </c>
      <c r="I15" s="96">
        <f>ROUND(H15,4)</f>
        <v>84.703900000000004</v>
      </c>
      <c r="J15" s="18">
        <f t="shared" si="1"/>
        <v>8.250304850846149</v>
      </c>
      <c r="K15" s="19">
        <f t="shared" si="1"/>
        <v>8.2287001675962301</v>
      </c>
    </row>
    <row r="16" spans="1:11" x14ac:dyDescent="0.25">
      <c r="A16" s="85" t="s">
        <v>12</v>
      </c>
      <c r="B16" s="30">
        <v>1458.2</v>
      </c>
      <c r="C16" s="30">
        <v>1584.9</v>
      </c>
      <c r="D16" s="30">
        <v>1720.2</v>
      </c>
      <c r="E16" s="31">
        <f>B16/$B$15*100</f>
        <v>43.369122326978555</v>
      </c>
      <c r="F16" s="31">
        <f>C16/$C$15*100</f>
        <v>43.544797648157811</v>
      </c>
      <c r="G16" s="31">
        <f>D16/$D$15*100</f>
        <v>43.668765231519089</v>
      </c>
      <c r="H16" s="32">
        <f t="shared" si="4"/>
        <v>43.527561735551821</v>
      </c>
      <c r="I16" s="33">
        <f t="shared" ref="I16:I19" si="5">ROUND(H16,2)</f>
        <v>43.53</v>
      </c>
      <c r="J16" s="16">
        <f t="shared" si="1"/>
        <v>8.6887944040598057</v>
      </c>
      <c r="K16" s="17">
        <f t="shared" si="1"/>
        <v>8.5368162029149914</v>
      </c>
    </row>
    <row r="17" spans="1:11" ht="15.75" thickBot="1" x14ac:dyDescent="0.3">
      <c r="A17" s="86" t="s">
        <v>13</v>
      </c>
      <c r="B17" s="38">
        <v>1904.1</v>
      </c>
      <c r="C17" s="38">
        <v>2054.8000000000002</v>
      </c>
      <c r="D17" s="38">
        <v>2219</v>
      </c>
      <c r="E17" s="39">
        <f>B17/$B$15*100</f>
        <v>56.630877673021438</v>
      </c>
      <c r="F17" s="39">
        <f>C17/$C$15*100</f>
        <v>56.455202351842182</v>
      </c>
      <c r="G17" s="39">
        <f>D17/$D$15*100</f>
        <v>56.331234768480911</v>
      </c>
      <c r="H17" s="40">
        <f t="shared" si="4"/>
        <v>56.472438264448179</v>
      </c>
      <c r="I17" s="41">
        <f t="shared" si="5"/>
        <v>56.47</v>
      </c>
      <c r="J17" s="42">
        <f t="shared" si="1"/>
        <v>7.914500288850391</v>
      </c>
      <c r="K17" s="43">
        <f t="shared" si="1"/>
        <v>7.9910453572123856</v>
      </c>
    </row>
    <row r="18" spans="1:11" ht="60.75" thickBot="1" x14ac:dyDescent="0.3">
      <c r="A18" s="34" t="s">
        <v>14</v>
      </c>
      <c r="B18" s="45">
        <v>65.3</v>
      </c>
      <c r="C18" s="45">
        <v>68</v>
      </c>
      <c r="D18" s="45">
        <v>72.5</v>
      </c>
      <c r="E18" s="36">
        <f t="shared" ref="E18:E27" si="6">B18/$B$14*100</f>
        <v>1.6400812756969085</v>
      </c>
      <c r="F18" s="36">
        <f t="shared" ref="F18:F27" si="7">C18/$C$14*100</f>
        <v>1.5830483458308793</v>
      </c>
      <c r="G18" s="36">
        <f t="shared" ref="G18:G27" si="8">D18/$D$14*100</f>
        <v>1.5631367087024672</v>
      </c>
      <c r="H18" s="37">
        <f t="shared" si="4"/>
        <v>1.5954221100767516</v>
      </c>
      <c r="I18" s="96">
        <f>ROUND(H18,4)</f>
        <v>1.5953999999999999</v>
      </c>
      <c r="J18" s="18">
        <f t="shared" si="1"/>
        <v>4.1347626339969423</v>
      </c>
      <c r="K18" s="19">
        <f t="shared" si="1"/>
        <v>6.6176470588235219</v>
      </c>
    </row>
    <row r="19" spans="1:11" ht="45.75" thickBot="1" x14ac:dyDescent="0.3">
      <c r="A19" s="87" t="s">
        <v>15</v>
      </c>
      <c r="B19" s="46">
        <v>65.3</v>
      </c>
      <c r="C19" s="46">
        <v>68</v>
      </c>
      <c r="D19" s="46">
        <v>72.5</v>
      </c>
      <c r="E19" s="47">
        <f>B19/$B$18*100</f>
        <v>100</v>
      </c>
      <c r="F19" s="47">
        <f>C19/$C$18*100</f>
        <v>100</v>
      </c>
      <c r="G19" s="47">
        <f>D19/$D$18*100</f>
        <v>100</v>
      </c>
      <c r="H19" s="48">
        <f t="shared" si="4"/>
        <v>100</v>
      </c>
      <c r="I19" s="49">
        <f t="shared" si="5"/>
        <v>100</v>
      </c>
      <c r="J19" s="50">
        <f t="shared" si="1"/>
        <v>4.1347626339969423</v>
      </c>
      <c r="K19" s="51">
        <f t="shared" si="1"/>
        <v>6.6176470588235219</v>
      </c>
    </row>
    <row r="20" spans="1:11" ht="15.75" thickBot="1" x14ac:dyDescent="0.3">
      <c r="A20" s="34" t="s">
        <v>16</v>
      </c>
      <c r="B20" s="45">
        <f>SUM(B21:B26)</f>
        <v>267.7</v>
      </c>
      <c r="C20" s="45">
        <f t="shared" ref="C20:D20" si="9">SUM(C21:C26)</f>
        <v>300.3</v>
      </c>
      <c r="D20" s="45">
        <f t="shared" si="9"/>
        <v>337.09999999999997</v>
      </c>
      <c r="E20" s="36">
        <f t="shared" si="6"/>
        <v>6.7235797473822734</v>
      </c>
      <c r="F20" s="36">
        <f t="shared" si="7"/>
        <v>6.9910208566619563</v>
      </c>
      <c r="G20" s="36">
        <f t="shared" si="8"/>
        <v>7.2680466828082988</v>
      </c>
      <c r="H20" s="37">
        <f t="shared" si="4"/>
        <v>6.994215762284175</v>
      </c>
      <c r="I20" s="96">
        <f>ROUND(H20,4)</f>
        <v>6.9942000000000002</v>
      </c>
      <c r="J20" s="18">
        <f t="shared" si="1"/>
        <v>12.177810982443035</v>
      </c>
      <c r="K20" s="19">
        <f t="shared" si="1"/>
        <v>12.254412254412244</v>
      </c>
    </row>
    <row r="21" spans="1:11" ht="45" x14ac:dyDescent="0.25">
      <c r="A21" s="85" t="s">
        <v>17</v>
      </c>
      <c r="B21" s="44">
        <v>238</v>
      </c>
      <c r="C21" s="44">
        <v>269</v>
      </c>
      <c r="D21" s="44">
        <v>304</v>
      </c>
      <c r="E21" s="31">
        <f>B21/$B$20*100</f>
        <v>88.905491221516627</v>
      </c>
      <c r="F21" s="31">
        <f>C21/$C$20*100</f>
        <v>89.577089577089581</v>
      </c>
      <c r="G21" s="31">
        <f>D21/$D$20*100</f>
        <v>90.180955206170282</v>
      </c>
      <c r="H21" s="32">
        <f t="shared" si="4"/>
        <v>89.554512001592158</v>
      </c>
      <c r="I21" s="33">
        <f>ROUND(H21,3)</f>
        <v>89.555000000000007</v>
      </c>
      <c r="J21" s="16">
        <f t="shared" si="1"/>
        <v>13.025210084033617</v>
      </c>
      <c r="K21" s="17">
        <f t="shared" si="1"/>
        <v>13.011152416356879</v>
      </c>
    </row>
    <row r="22" spans="1:11" x14ac:dyDescent="0.25">
      <c r="A22" s="88" t="s">
        <v>18</v>
      </c>
      <c r="B22" s="11">
        <v>0.1</v>
      </c>
      <c r="C22" s="11">
        <v>0.1</v>
      </c>
      <c r="D22" s="11">
        <v>0.1</v>
      </c>
      <c r="E22" s="7">
        <f t="shared" ref="E22:E26" si="10">B22/$B$20*100</f>
        <v>3.7355248412401947E-2</v>
      </c>
      <c r="F22" s="7">
        <f t="shared" ref="F22:F26" si="11">C22/$C$20*100</f>
        <v>3.3300033300033297E-2</v>
      </c>
      <c r="G22" s="7">
        <f t="shared" ref="G22:G26" si="12">D22/$D$20*100</f>
        <v>2.9664787896766544E-2</v>
      </c>
      <c r="H22" s="8">
        <f t="shared" si="4"/>
        <v>3.3440023203067264E-2</v>
      </c>
      <c r="I22" s="33">
        <f t="shared" ref="I22:I26" si="13">ROUND(H22,3)</f>
        <v>3.3000000000000002E-2</v>
      </c>
      <c r="J22" s="5">
        <f t="shared" si="1"/>
        <v>0</v>
      </c>
      <c r="K22" s="6">
        <f t="shared" si="1"/>
        <v>0</v>
      </c>
    </row>
    <row r="23" spans="1:11" ht="45" x14ac:dyDescent="0.25">
      <c r="A23" s="88" t="s">
        <v>19</v>
      </c>
      <c r="B23" s="11">
        <v>9.6999999999999993</v>
      </c>
      <c r="C23" s="11">
        <v>10.199999999999999</v>
      </c>
      <c r="D23" s="11">
        <v>10.7</v>
      </c>
      <c r="E23" s="7">
        <f t="shared" si="10"/>
        <v>3.6234590960029887</v>
      </c>
      <c r="F23" s="7">
        <f t="shared" si="11"/>
        <v>3.3966033966033962</v>
      </c>
      <c r="G23" s="7">
        <f t="shared" si="12"/>
        <v>3.17413230495402</v>
      </c>
      <c r="H23" s="8">
        <f t="shared" si="4"/>
        <v>3.3980649325201351</v>
      </c>
      <c r="I23" s="33">
        <f t="shared" si="13"/>
        <v>3.3980000000000001</v>
      </c>
      <c r="J23" s="5">
        <f t="shared" si="1"/>
        <v>5.1546391752577421</v>
      </c>
      <c r="K23" s="6">
        <f t="shared" si="1"/>
        <v>4.9019607843137294</v>
      </c>
    </row>
    <row r="24" spans="1:11" x14ac:dyDescent="0.25">
      <c r="A24" s="88" t="s">
        <v>20</v>
      </c>
      <c r="B24" s="11">
        <v>8.5</v>
      </c>
      <c r="C24" s="11">
        <v>8.5</v>
      </c>
      <c r="D24" s="11">
        <v>8.5</v>
      </c>
      <c r="E24" s="7">
        <f t="shared" si="10"/>
        <v>3.175196115054165</v>
      </c>
      <c r="F24" s="7">
        <f t="shared" si="11"/>
        <v>2.8305028305028306</v>
      </c>
      <c r="G24" s="7">
        <f t="shared" si="12"/>
        <v>2.5215069712251559</v>
      </c>
      <c r="H24" s="8">
        <f t="shared" si="4"/>
        <v>2.842401972260717</v>
      </c>
      <c r="I24" s="33">
        <f t="shared" si="13"/>
        <v>2.8420000000000001</v>
      </c>
      <c r="J24" s="5">
        <f t="shared" si="1"/>
        <v>0</v>
      </c>
      <c r="K24" s="6">
        <f t="shared" si="1"/>
        <v>0</v>
      </c>
    </row>
    <row r="25" spans="1:11" x14ac:dyDescent="0.25">
      <c r="A25" s="88" t="s">
        <v>21</v>
      </c>
      <c r="B25" s="11">
        <v>11.1</v>
      </c>
      <c r="C25" s="11">
        <v>12.1</v>
      </c>
      <c r="D25" s="11">
        <v>13.4</v>
      </c>
      <c r="E25" s="7">
        <f t="shared" si="10"/>
        <v>4.1464325737766154</v>
      </c>
      <c r="F25" s="7">
        <f t="shared" si="11"/>
        <v>4.0293040293040292</v>
      </c>
      <c r="G25" s="7">
        <f t="shared" si="12"/>
        <v>3.9750815781667161</v>
      </c>
      <c r="H25" s="8">
        <f t="shared" si="4"/>
        <v>4.0502727270824535</v>
      </c>
      <c r="I25" s="33">
        <f t="shared" si="13"/>
        <v>4.05</v>
      </c>
      <c r="J25" s="5">
        <f t="shared" si="1"/>
        <v>9.0090090090090058</v>
      </c>
      <c r="K25" s="6">
        <f t="shared" si="1"/>
        <v>10.743801652892571</v>
      </c>
    </row>
    <row r="26" spans="1:11" ht="75.75" thickBot="1" x14ac:dyDescent="0.3">
      <c r="A26" s="86" t="s">
        <v>22</v>
      </c>
      <c r="B26" s="52">
        <v>0.3</v>
      </c>
      <c r="C26" s="52">
        <v>0.4</v>
      </c>
      <c r="D26" s="52">
        <v>0.4</v>
      </c>
      <c r="E26" s="39">
        <f t="shared" si="10"/>
        <v>0.11206574523720583</v>
      </c>
      <c r="F26" s="39">
        <f t="shared" si="11"/>
        <v>0.13320013320013319</v>
      </c>
      <c r="G26" s="39">
        <f t="shared" si="12"/>
        <v>0.11865915158706618</v>
      </c>
      <c r="H26" s="40">
        <f t="shared" si="4"/>
        <v>0.12130834334146839</v>
      </c>
      <c r="I26" s="33">
        <f t="shared" si="13"/>
        <v>0.121</v>
      </c>
      <c r="J26" s="42">
        <f t="shared" si="1"/>
        <v>33.333333333333343</v>
      </c>
      <c r="K26" s="43">
        <f t="shared" si="1"/>
        <v>0</v>
      </c>
    </row>
    <row r="27" spans="1:11" ht="15.75" thickBot="1" x14ac:dyDescent="0.3">
      <c r="A27" s="34" t="s">
        <v>23</v>
      </c>
      <c r="B27" s="45">
        <f>SUM(B28:B32)</f>
        <v>281.40000000000003</v>
      </c>
      <c r="C27" s="45">
        <f t="shared" ref="C27:D27" si="14">SUM(C28:C32)</f>
        <v>282.59999999999997</v>
      </c>
      <c r="D27" s="45">
        <f t="shared" si="14"/>
        <v>284.40000000000003</v>
      </c>
      <c r="E27" s="36">
        <f t="shared" si="6"/>
        <v>7.0676703059894361</v>
      </c>
      <c r="F27" s="36">
        <f t="shared" si="7"/>
        <v>6.5789626842912705</v>
      </c>
      <c r="G27" s="36">
        <f t="shared" si="8"/>
        <v>6.1318079993790588</v>
      </c>
      <c r="H27" s="37">
        <f t="shared" si="4"/>
        <v>6.5928136632199221</v>
      </c>
      <c r="I27" s="96">
        <f>ROUND(H27,4)</f>
        <v>6.5928000000000004</v>
      </c>
      <c r="J27" s="18">
        <f t="shared" si="1"/>
        <v>0.42643923240935067</v>
      </c>
      <c r="K27" s="19">
        <f t="shared" si="1"/>
        <v>0.63694267515926128</v>
      </c>
    </row>
    <row r="28" spans="1:11" x14ac:dyDescent="0.25">
      <c r="A28" s="85" t="s">
        <v>24</v>
      </c>
      <c r="B28" s="44">
        <v>32.200000000000003</v>
      </c>
      <c r="C28" s="44">
        <v>32.200000000000003</v>
      </c>
      <c r="D28" s="44">
        <v>32.299999999999997</v>
      </c>
      <c r="E28" s="53">
        <f>B28/$B$27*100</f>
        <v>11.44278606965174</v>
      </c>
      <c r="F28" s="53">
        <f>C28/$C$27*100</f>
        <v>11.394196744515218</v>
      </c>
      <c r="G28" s="53">
        <f>D28/$D$27*100</f>
        <v>11.357243319268633</v>
      </c>
      <c r="H28" s="54">
        <f t="shared" ref="H28:H73" si="15">AVERAGE(E28:G28)</f>
        <v>11.398075377811864</v>
      </c>
      <c r="I28" s="55">
        <f t="shared" ref="I28:I72" si="16">ROUND(H28,2)</f>
        <v>11.4</v>
      </c>
      <c r="J28" s="60">
        <f t="shared" si="1"/>
        <v>0</v>
      </c>
      <c r="K28" s="17">
        <f t="shared" si="1"/>
        <v>0.31055900621115029</v>
      </c>
    </row>
    <row r="29" spans="1:11" x14ac:dyDescent="0.25">
      <c r="A29" s="88" t="s">
        <v>25</v>
      </c>
      <c r="B29" s="11">
        <v>187.4</v>
      </c>
      <c r="C29" s="11">
        <v>187.7</v>
      </c>
      <c r="D29" s="11">
        <v>188</v>
      </c>
      <c r="E29" s="13">
        <f t="shared" ref="E29:E32" si="17">B29/$B$27*100</f>
        <v>66.595593461265096</v>
      </c>
      <c r="F29" s="13">
        <f t="shared" ref="F29:F32" si="18">C29/$C$27*100</f>
        <v>66.418966737438083</v>
      </c>
      <c r="G29" s="13">
        <f t="shared" ref="G29:G32" si="19">D29/$D$27*100</f>
        <v>66.1040787623066</v>
      </c>
      <c r="H29" s="14">
        <f t="shared" si="15"/>
        <v>66.372879653669926</v>
      </c>
      <c r="I29" s="56">
        <f t="shared" si="16"/>
        <v>66.37</v>
      </c>
      <c r="J29" s="59">
        <f t="shared" ref="J29:J72" si="20">C29/B29*100-100</f>
        <v>0.16008537886871466</v>
      </c>
      <c r="K29" s="6">
        <f t="shared" ref="K29:K73" si="21">D29/C29*100-100</f>
        <v>0.15982951518380162</v>
      </c>
    </row>
    <row r="30" spans="1:11" x14ac:dyDescent="0.25">
      <c r="A30" s="88" t="s">
        <v>26</v>
      </c>
      <c r="B30" s="11">
        <v>33.299999999999997</v>
      </c>
      <c r="C30" s="11">
        <v>33.9</v>
      </c>
      <c r="D30" s="11">
        <v>34.5</v>
      </c>
      <c r="E30" s="13">
        <f t="shared" si="17"/>
        <v>11.833688699360339</v>
      </c>
      <c r="F30" s="13">
        <f t="shared" si="18"/>
        <v>11.995753715498941</v>
      </c>
      <c r="G30" s="13">
        <f t="shared" si="19"/>
        <v>12.130801687763713</v>
      </c>
      <c r="H30" s="14">
        <f t="shared" si="15"/>
        <v>11.986748034207665</v>
      </c>
      <c r="I30" s="56">
        <f t="shared" si="16"/>
        <v>11.99</v>
      </c>
      <c r="J30" s="59">
        <f t="shared" si="20"/>
        <v>1.8018018018018012</v>
      </c>
      <c r="K30" s="6">
        <f t="shared" si="21"/>
        <v>1.7699115044247833</v>
      </c>
    </row>
    <row r="31" spans="1:11" x14ac:dyDescent="0.25">
      <c r="A31" s="88" t="s">
        <v>27</v>
      </c>
      <c r="B31" s="11">
        <v>0.4</v>
      </c>
      <c r="C31" s="11">
        <v>0.4</v>
      </c>
      <c r="D31" s="11">
        <v>0.4</v>
      </c>
      <c r="E31" s="13">
        <f t="shared" si="17"/>
        <v>0.14214641080312723</v>
      </c>
      <c r="F31" s="13">
        <f t="shared" si="18"/>
        <v>0.1415428167020524</v>
      </c>
      <c r="G31" s="13">
        <f t="shared" si="19"/>
        <v>0.14064697609001406</v>
      </c>
      <c r="H31" s="14">
        <f t="shared" si="15"/>
        <v>0.14144540119839791</v>
      </c>
      <c r="I31" s="56">
        <f t="shared" si="16"/>
        <v>0.14000000000000001</v>
      </c>
      <c r="J31" s="59">
        <f t="shared" si="20"/>
        <v>0</v>
      </c>
      <c r="K31" s="6">
        <f t="shared" si="21"/>
        <v>0</v>
      </c>
    </row>
    <row r="32" spans="1:11" ht="15.75" thickBot="1" x14ac:dyDescent="0.3">
      <c r="A32" s="86" t="s">
        <v>28</v>
      </c>
      <c r="B32" s="52">
        <v>28.1</v>
      </c>
      <c r="C32" s="52">
        <v>28.4</v>
      </c>
      <c r="D32" s="52">
        <v>29.2</v>
      </c>
      <c r="E32" s="61">
        <f t="shared" si="17"/>
        <v>9.9857853589196868</v>
      </c>
      <c r="F32" s="61">
        <f t="shared" si="18"/>
        <v>10.049539985845719</v>
      </c>
      <c r="G32" s="61">
        <f t="shared" si="19"/>
        <v>10.267229254571026</v>
      </c>
      <c r="H32" s="62">
        <f t="shared" si="15"/>
        <v>10.100851533112143</v>
      </c>
      <c r="I32" s="63">
        <f t="shared" si="16"/>
        <v>10.1</v>
      </c>
      <c r="J32" s="64">
        <f t="shared" si="20"/>
        <v>1.0676156583629677</v>
      </c>
      <c r="K32" s="43">
        <f t="shared" si="21"/>
        <v>2.816901408450704</v>
      </c>
    </row>
    <row r="33" spans="1:11" ht="45.75" thickBot="1" x14ac:dyDescent="0.3">
      <c r="A33" s="34" t="s">
        <v>29</v>
      </c>
      <c r="B33" s="45">
        <v>0.01</v>
      </c>
      <c r="C33" s="45">
        <v>0.01</v>
      </c>
      <c r="D33" s="45">
        <v>0.01</v>
      </c>
      <c r="E33" s="36">
        <f t="shared" ref="E33:E35" si="22">B33/$B$14*100</f>
        <v>2.5116099168405952E-4</v>
      </c>
      <c r="F33" s="36">
        <f t="shared" ref="F33:F35" si="23">C33/$C$14*100</f>
        <v>2.3280122732807047E-4</v>
      </c>
      <c r="G33" s="36">
        <f t="shared" ref="G33:G35" si="24">D33/$D$14*100</f>
        <v>2.1560506326930584E-4</v>
      </c>
      <c r="H33" s="37">
        <f t="shared" si="15"/>
        <v>2.3318909409381194E-4</v>
      </c>
      <c r="I33" s="96">
        <f>ROUND(H33,4)</f>
        <v>2.0000000000000001E-4</v>
      </c>
      <c r="J33" s="18">
        <f t="shared" si="20"/>
        <v>0</v>
      </c>
      <c r="K33" s="19">
        <f t="shared" si="21"/>
        <v>0</v>
      </c>
    </row>
    <row r="34" spans="1:11" ht="60.75" thickBot="1" x14ac:dyDescent="0.3">
      <c r="A34" s="87" t="s">
        <v>30</v>
      </c>
      <c r="B34" s="46">
        <v>0.01</v>
      </c>
      <c r="C34" s="46">
        <v>0.01</v>
      </c>
      <c r="D34" s="46">
        <v>0.01</v>
      </c>
      <c r="E34" s="66">
        <f>B34/$B$33*100</f>
        <v>100</v>
      </c>
      <c r="F34" s="66">
        <f>C34/$C$33*100</f>
        <v>100</v>
      </c>
      <c r="G34" s="66">
        <f>D34/$D$33*100</f>
        <v>100</v>
      </c>
      <c r="H34" s="67">
        <f t="shared" si="15"/>
        <v>100</v>
      </c>
      <c r="I34" s="68">
        <f t="shared" si="16"/>
        <v>100</v>
      </c>
      <c r="J34" s="50">
        <f t="shared" si="20"/>
        <v>0</v>
      </c>
      <c r="K34" s="51">
        <f t="shared" si="21"/>
        <v>0</v>
      </c>
    </row>
    <row r="35" spans="1:11" ht="15.75" thickBot="1" x14ac:dyDescent="0.3">
      <c r="A35" s="34" t="s">
        <v>31</v>
      </c>
      <c r="B35" s="45">
        <f>SUM(B36:B39)</f>
        <v>4.8</v>
      </c>
      <c r="C35" s="45">
        <f t="shared" ref="C35:D35" si="25">SUM(C36:C39)</f>
        <v>4.9000000000000004</v>
      </c>
      <c r="D35" s="45">
        <f t="shared" si="25"/>
        <v>4.9000000000000004</v>
      </c>
      <c r="E35" s="36">
        <f t="shared" si="22"/>
        <v>0.12055727600834858</v>
      </c>
      <c r="F35" s="36">
        <f t="shared" si="23"/>
        <v>0.11407260139075454</v>
      </c>
      <c r="G35" s="36">
        <f t="shared" si="24"/>
        <v>0.10564648100195988</v>
      </c>
      <c r="H35" s="37">
        <f t="shared" si="15"/>
        <v>0.11342545280035433</v>
      </c>
      <c r="I35" s="96">
        <f>ROUND(H35,4)</f>
        <v>0.1134</v>
      </c>
      <c r="J35" s="18">
        <f t="shared" si="20"/>
        <v>2.0833333333333428</v>
      </c>
      <c r="K35" s="19">
        <f t="shared" si="21"/>
        <v>0</v>
      </c>
    </row>
    <row r="36" spans="1:11" ht="45" x14ac:dyDescent="0.25">
      <c r="A36" s="85" t="s">
        <v>32</v>
      </c>
      <c r="B36" s="44">
        <v>2.4</v>
      </c>
      <c r="C36" s="44">
        <v>2.4</v>
      </c>
      <c r="D36" s="44">
        <v>2.4</v>
      </c>
      <c r="E36" s="65">
        <f>B36/$B$35*100</f>
        <v>50</v>
      </c>
      <c r="F36" s="53">
        <f>C36/$C$35*100</f>
        <v>48.979591836734684</v>
      </c>
      <c r="G36" s="53">
        <f>D36/$D$35*100</f>
        <v>48.979591836734684</v>
      </c>
      <c r="H36" s="54">
        <f t="shared" si="15"/>
        <v>49.319727891156454</v>
      </c>
      <c r="I36" s="97">
        <f>ROUND(H36,3)</f>
        <v>49.32</v>
      </c>
      <c r="J36" s="60">
        <f t="shared" si="20"/>
        <v>0</v>
      </c>
      <c r="K36" s="17">
        <f t="shared" si="21"/>
        <v>0</v>
      </c>
    </row>
    <row r="37" spans="1:11" ht="135" x14ac:dyDescent="0.25">
      <c r="A37" s="88" t="s">
        <v>33</v>
      </c>
      <c r="B37" s="11">
        <v>0.1</v>
      </c>
      <c r="C37" s="11">
        <v>0.1</v>
      </c>
      <c r="D37" s="11">
        <v>0.1</v>
      </c>
      <c r="E37" s="15">
        <f t="shared" ref="E37:E39" si="26">B37/$B$35*100</f>
        <v>2.0833333333333335</v>
      </c>
      <c r="F37" s="13">
        <f t="shared" ref="F37:F39" si="27">C37/$C$35*100</f>
        <v>2.0408163265306123</v>
      </c>
      <c r="G37" s="13">
        <f t="shared" ref="G37:G39" si="28">D37/$D$35*100</f>
        <v>2.0408163265306123</v>
      </c>
      <c r="H37" s="14">
        <f t="shared" si="15"/>
        <v>2.0549886621315192</v>
      </c>
      <c r="I37" s="97">
        <f t="shared" ref="I37:I39" si="29">ROUND(H37,3)</f>
        <v>2.0550000000000002</v>
      </c>
      <c r="J37" s="59">
        <f t="shared" si="20"/>
        <v>0</v>
      </c>
      <c r="K37" s="6">
        <f t="shared" si="21"/>
        <v>0</v>
      </c>
    </row>
    <row r="38" spans="1:11" ht="120" x14ac:dyDescent="0.25">
      <c r="A38" s="88" t="s">
        <v>34</v>
      </c>
      <c r="B38" s="11">
        <v>0.4</v>
      </c>
      <c r="C38" s="11">
        <v>0.5</v>
      </c>
      <c r="D38" s="11">
        <v>0.5</v>
      </c>
      <c r="E38" s="15">
        <f t="shared" si="26"/>
        <v>8.3333333333333339</v>
      </c>
      <c r="F38" s="13">
        <f t="shared" si="27"/>
        <v>10.204081632653059</v>
      </c>
      <c r="G38" s="13">
        <f t="shared" si="28"/>
        <v>10.204081632653059</v>
      </c>
      <c r="H38" s="14">
        <f t="shared" si="15"/>
        <v>9.5804988662131496</v>
      </c>
      <c r="I38" s="97">
        <f t="shared" si="29"/>
        <v>9.58</v>
      </c>
      <c r="J38" s="59">
        <f t="shared" si="20"/>
        <v>25</v>
      </c>
      <c r="K38" s="6">
        <f t="shared" si="21"/>
        <v>0</v>
      </c>
    </row>
    <row r="39" spans="1:11" ht="60.75" thickBot="1" x14ac:dyDescent="0.3">
      <c r="A39" s="86" t="s">
        <v>35</v>
      </c>
      <c r="B39" s="52">
        <v>1.9</v>
      </c>
      <c r="C39" s="52">
        <v>1.9</v>
      </c>
      <c r="D39" s="52">
        <v>1.9</v>
      </c>
      <c r="E39" s="69">
        <f t="shared" si="26"/>
        <v>39.583333333333329</v>
      </c>
      <c r="F39" s="61">
        <f t="shared" si="27"/>
        <v>38.775510204081627</v>
      </c>
      <c r="G39" s="61">
        <f t="shared" si="28"/>
        <v>38.775510204081627</v>
      </c>
      <c r="H39" s="62">
        <f t="shared" si="15"/>
        <v>39.044784580498863</v>
      </c>
      <c r="I39" s="97">
        <f t="shared" si="29"/>
        <v>39.045000000000002</v>
      </c>
      <c r="J39" s="64">
        <f t="shared" si="20"/>
        <v>0</v>
      </c>
      <c r="K39" s="43">
        <f t="shared" si="21"/>
        <v>0</v>
      </c>
    </row>
    <row r="40" spans="1:11" ht="15.75" thickBot="1" x14ac:dyDescent="0.3">
      <c r="A40" s="26" t="s">
        <v>36</v>
      </c>
      <c r="B40" s="70">
        <f t="shared" ref="B40:D40" si="30">B41+B49+B52+B55+B60+B70+B62</f>
        <v>308.20499999999993</v>
      </c>
      <c r="C40" s="70">
        <f t="shared" si="30"/>
        <v>301.50099999999998</v>
      </c>
      <c r="D40" s="70">
        <f t="shared" si="30"/>
        <v>295.19999999999993</v>
      </c>
      <c r="E40" s="28">
        <f>B40/$B$13*100</f>
        <v>7.1845755586196587</v>
      </c>
      <c r="F40" s="28">
        <f>C40/$C$13*100</f>
        <v>6.5584885811980591</v>
      </c>
      <c r="G40" s="28">
        <f>D40/$D$13*100</f>
        <v>5.9836907939944162</v>
      </c>
      <c r="H40" s="29">
        <f t="shared" si="15"/>
        <v>6.5755849779373783</v>
      </c>
      <c r="I40" s="92">
        <f>ROUND(H40,3)</f>
        <v>6.5759999999999996</v>
      </c>
      <c r="J40" s="18">
        <f t="shared" si="20"/>
        <v>-2.175175613633769</v>
      </c>
      <c r="K40" s="19">
        <f t="shared" si="21"/>
        <v>-2.0898769821659187</v>
      </c>
    </row>
    <row r="41" spans="1:11" ht="60.75" thickBot="1" x14ac:dyDescent="0.3">
      <c r="A41" s="71" t="s">
        <v>37</v>
      </c>
      <c r="B41" s="72">
        <f>SUM(B42:B48)</f>
        <v>188.00399999999996</v>
      </c>
      <c r="C41" s="72">
        <f t="shared" ref="C41:D41" si="31">SUM(C42:C48)</f>
        <v>182.29999999999998</v>
      </c>
      <c r="D41" s="72">
        <f t="shared" si="31"/>
        <v>178.2</v>
      </c>
      <c r="E41" s="73">
        <f>B41/$B$40*100</f>
        <v>60.999659317661944</v>
      </c>
      <c r="F41" s="73">
        <f>C41/$C$40*100</f>
        <v>60.464144397531015</v>
      </c>
      <c r="G41" s="73">
        <f>D41/$D$40*100</f>
        <v>60.365853658536594</v>
      </c>
      <c r="H41" s="74">
        <f t="shared" si="15"/>
        <v>60.609885791243187</v>
      </c>
      <c r="I41" s="75">
        <f t="shared" si="16"/>
        <v>60.61</v>
      </c>
      <c r="J41" s="18">
        <f t="shared" si="20"/>
        <v>-3.0339780004680676</v>
      </c>
      <c r="K41" s="19">
        <f t="shared" si="21"/>
        <v>-2.2490400438837099</v>
      </c>
    </row>
    <row r="42" spans="1:11" ht="135" x14ac:dyDescent="0.25">
      <c r="A42" s="89" t="s">
        <v>38</v>
      </c>
      <c r="B42" s="12">
        <v>1.6</v>
      </c>
      <c r="C42" s="12">
        <v>1.6</v>
      </c>
      <c r="D42" s="12">
        <v>1.5</v>
      </c>
      <c r="E42" s="53">
        <f>B42/$B$41*100</f>
        <v>0.85104572243143783</v>
      </c>
      <c r="F42" s="53">
        <f>C42/$C$41*100</f>
        <v>0.87767416346681304</v>
      </c>
      <c r="G42" s="53">
        <f>D42/$D$41*100</f>
        <v>0.84175084175084169</v>
      </c>
      <c r="H42" s="54">
        <f t="shared" si="15"/>
        <v>0.85682357588303082</v>
      </c>
      <c r="I42" s="98">
        <f>ROUND(H42,4)</f>
        <v>0.85680000000000001</v>
      </c>
      <c r="J42" s="60">
        <f t="shared" si="20"/>
        <v>0</v>
      </c>
      <c r="K42" s="17">
        <f t="shared" si="21"/>
        <v>-6.25</v>
      </c>
    </row>
    <row r="43" spans="1:11" ht="30" x14ac:dyDescent="0.25">
      <c r="A43" s="90" t="s">
        <v>39</v>
      </c>
      <c r="B43" s="77">
        <v>73</v>
      </c>
      <c r="C43" s="77">
        <v>73</v>
      </c>
      <c r="D43" s="77">
        <v>73</v>
      </c>
      <c r="E43" s="13">
        <f t="shared" ref="E43:E48" si="32">B43/$B$41*100</f>
        <v>38.828961085934353</v>
      </c>
      <c r="F43" s="13">
        <f t="shared" ref="F43:F48" si="33">C43/$C$41*100</f>
        <v>40.043883708173347</v>
      </c>
      <c r="G43" s="13">
        <f t="shared" ref="G43:G48" si="34">D43/$D$41*100</f>
        <v>40.9652076318743</v>
      </c>
      <c r="H43" s="14">
        <f t="shared" si="15"/>
        <v>39.946017475327331</v>
      </c>
      <c r="I43" s="98">
        <f t="shared" ref="I43:I48" si="35">ROUND(H43,4)</f>
        <v>39.945999999999998</v>
      </c>
      <c r="J43" s="59">
        <f t="shared" si="20"/>
        <v>0</v>
      </c>
      <c r="K43" s="6">
        <f t="shared" si="21"/>
        <v>0</v>
      </c>
    </row>
    <row r="44" spans="1:11" ht="150" x14ac:dyDescent="0.25">
      <c r="A44" s="90" t="s">
        <v>40</v>
      </c>
      <c r="B44" s="77">
        <v>104.8</v>
      </c>
      <c r="C44" s="77">
        <v>98.59</v>
      </c>
      <c r="D44" s="77">
        <v>94.59</v>
      </c>
      <c r="E44" s="13">
        <f t="shared" si="32"/>
        <v>55.743494819259176</v>
      </c>
      <c r="F44" s="13">
        <f t="shared" si="33"/>
        <v>54.081184860120693</v>
      </c>
      <c r="G44" s="13">
        <f t="shared" si="34"/>
        <v>53.080808080808083</v>
      </c>
      <c r="H44" s="14">
        <f t="shared" si="15"/>
        <v>54.301829253395987</v>
      </c>
      <c r="I44" s="98">
        <f t="shared" si="35"/>
        <v>54.3018</v>
      </c>
      <c r="J44" s="59">
        <f t="shared" si="20"/>
        <v>-5.9255725190839712</v>
      </c>
      <c r="K44" s="6">
        <f t="shared" si="21"/>
        <v>-4.0572066132467768</v>
      </c>
    </row>
    <row r="45" spans="1:11" ht="75" x14ac:dyDescent="0.25">
      <c r="A45" s="90" t="s">
        <v>41</v>
      </c>
      <c r="B45" s="77">
        <v>4.0000000000000001E-3</v>
      </c>
      <c r="C45" s="77">
        <v>0.01</v>
      </c>
      <c r="D45" s="77">
        <v>0.01</v>
      </c>
      <c r="E45" s="13">
        <f t="shared" si="32"/>
        <v>2.1276143060785947E-3</v>
      </c>
      <c r="F45" s="13">
        <f t="shared" si="33"/>
        <v>5.4854635216675818E-3</v>
      </c>
      <c r="G45" s="13">
        <f t="shared" si="34"/>
        <v>5.6116722783389455E-3</v>
      </c>
      <c r="H45" s="14">
        <f t="shared" si="15"/>
        <v>4.4082500353617073E-3</v>
      </c>
      <c r="I45" s="98">
        <f t="shared" si="35"/>
        <v>4.4000000000000003E-3</v>
      </c>
      <c r="J45" s="59">
        <f t="shared" si="20"/>
        <v>150</v>
      </c>
      <c r="K45" s="6">
        <f t="shared" si="21"/>
        <v>0</v>
      </c>
    </row>
    <row r="46" spans="1:11" ht="45" x14ac:dyDescent="0.25">
      <c r="A46" s="90" t="s">
        <v>42</v>
      </c>
      <c r="B46" s="77">
        <v>0.3</v>
      </c>
      <c r="C46" s="77">
        <v>0.1</v>
      </c>
      <c r="D46" s="77">
        <v>0.1</v>
      </c>
      <c r="E46" s="13">
        <f t="shared" si="32"/>
        <v>0.15957107295589457</v>
      </c>
      <c r="F46" s="13">
        <f t="shared" si="33"/>
        <v>5.4854635216675815E-2</v>
      </c>
      <c r="G46" s="13">
        <f t="shared" si="34"/>
        <v>5.6116722783389458E-2</v>
      </c>
      <c r="H46" s="14">
        <f t="shared" si="15"/>
        <v>9.0180810318653284E-2</v>
      </c>
      <c r="I46" s="98">
        <f t="shared" si="35"/>
        <v>9.0200000000000002E-2</v>
      </c>
      <c r="J46" s="59">
        <f t="shared" si="20"/>
        <v>-66.666666666666657</v>
      </c>
      <c r="K46" s="6">
        <f t="shared" si="21"/>
        <v>0</v>
      </c>
    </row>
    <row r="47" spans="1:11" ht="165" x14ac:dyDescent="0.25">
      <c r="A47" s="90" t="s">
        <v>43</v>
      </c>
      <c r="B47" s="77">
        <v>0.1</v>
      </c>
      <c r="C47" s="77">
        <v>0.1</v>
      </c>
      <c r="D47" s="77">
        <v>0.1</v>
      </c>
      <c r="E47" s="13">
        <f t="shared" si="32"/>
        <v>5.3190357651964865E-2</v>
      </c>
      <c r="F47" s="13">
        <f t="shared" si="33"/>
        <v>5.4854635216675815E-2</v>
      </c>
      <c r="G47" s="13">
        <f t="shared" si="34"/>
        <v>5.6116722783389458E-2</v>
      </c>
      <c r="H47" s="14">
        <f t="shared" si="15"/>
        <v>5.4720571884010048E-2</v>
      </c>
      <c r="I47" s="98">
        <f t="shared" si="35"/>
        <v>5.4699999999999999E-2</v>
      </c>
      <c r="J47" s="59">
        <f t="shared" si="20"/>
        <v>0</v>
      </c>
      <c r="K47" s="6">
        <f t="shared" si="21"/>
        <v>0</v>
      </c>
    </row>
    <row r="48" spans="1:11" ht="135.75" thickBot="1" x14ac:dyDescent="0.3">
      <c r="A48" s="91" t="s">
        <v>44</v>
      </c>
      <c r="B48" s="80">
        <v>8.1999999999999993</v>
      </c>
      <c r="C48" s="80">
        <v>8.9</v>
      </c>
      <c r="D48" s="80">
        <v>8.9</v>
      </c>
      <c r="E48" s="61">
        <f t="shared" si="32"/>
        <v>4.3616093274611183</v>
      </c>
      <c r="F48" s="61">
        <f t="shared" si="33"/>
        <v>4.8820625342841479</v>
      </c>
      <c r="G48" s="61">
        <f t="shared" si="34"/>
        <v>4.9943883277216621</v>
      </c>
      <c r="H48" s="62">
        <f t="shared" si="15"/>
        <v>4.7460200631556431</v>
      </c>
      <c r="I48" s="98">
        <f t="shared" si="35"/>
        <v>4.7460000000000004</v>
      </c>
      <c r="J48" s="64">
        <f t="shared" si="20"/>
        <v>8.5365853658536679</v>
      </c>
      <c r="K48" s="43">
        <f t="shared" si="21"/>
        <v>0</v>
      </c>
    </row>
    <row r="49" spans="1:11" ht="30.75" thickBot="1" x14ac:dyDescent="0.3">
      <c r="A49" s="71" t="s">
        <v>45</v>
      </c>
      <c r="B49" s="72">
        <f>SUM(B50:B51)</f>
        <v>0.2</v>
      </c>
      <c r="C49" s="72">
        <f t="shared" ref="C49:D49" si="36">SUM(C50:C51)</f>
        <v>0.2</v>
      </c>
      <c r="D49" s="72">
        <f t="shared" si="36"/>
        <v>0.2</v>
      </c>
      <c r="E49" s="73">
        <f>B49/$B$40*100</f>
        <v>6.4891873915088993E-2</v>
      </c>
      <c r="F49" s="73">
        <f>C49/$C$40*100</f>
        <v>6.6334771692299538E-2</v>
      </c>
      <c r="G49" s="73">
        <f>D49/$D$40*100</f>
        <v>6.7750677506775089E-2</v>
      </c>
      <c r="H49" s="74">
        <f t="shared" si="15"/>
        <v>6.6325774371387869E-2</v>
      </c>
      <c r="I49" s="75">
        <f t="shared" si="16"/>
        <v>7.0000000000000007E-2</v>
      </c>
      <c r="J49" s="18">
        <f t="shared" si="20"/>
        <v>0</v>
      </c>
      <c r="K49" s="19">
        <f t="shared" si="21"/>
        <v>0</v>
      </c>
    </row>
    <row r="50" spans="1:11" ht="30" x14ac:dyDescent="0.25">
      <c r="A50" s="85" t="s">
        <v>46</v>
      </c>
      <c r="B50" s="44">
        <v>0.19</v>
      </c>
      <c r="C50" s="44">
        <v>0.19</v>
      </c>
      <c r="D50" s="44">
        <v>0.19</v>
      </c>
      <c r="E50" s="65">
        <f>B50/$B$49*100</f>
        <v>95</v>
      </c>
      <c r="F50" s="53">
        <f>C50/$C$49*100</f>
        <v>95</v>
      </c>
      <c r="G50" s="53">
        <f>D50/$D$49*100</f>
        <v>95</v>
      </c>
      <c r="H50" s="54">
        <f t="shared" si="15"/>
        <v>95</v>
      </c>
      <c r="I50" s="55">
        <f t="shared" si="16"/>
        <v>95</v>
      </c>
      <c r="J50" s="60">
        <f t="shared" si="20"/>
        <v>0</v>
      </c>
      <c r="K50" s="17">
        <f t="shared" si="21"/>
        <v>0</v>
      </c>
    </row>
    <row r="51" spans="1:11" ht="15.75" thickBot="1" x14ac:dyDescent="0.3">
      <c r="A51" s="86" t="s">
        <v>47</v>
      </c>
      <c r="B51" s="52">
        <v>0.01</v>
      </c>
      <c r="C51" s="52">
        <v>0.01</v>
      </c>
      <c r="D51" s="52">
        <v>0.01</v>
      </c>
      <c r="E51" s="69">
        <f>B51/$B$49*100</f>
        <v>5</v>
      </c>
      <c r="F51" s="61">
        <f>C51/$C$49*100</f>
        <v>5</v>
      </c>
      <c r="G51" s="61">
        <f>D51/$D$49*100</f>
        <v>5</v>
      </c>
      <c r="H51" s="62">
        <f t="shared" si="15"/>
        <v>5</v>
      </c>
      <c r="I51" s="63">
        <f t="shared" si="16"/>
        <v>5</v>
      </c>
      <c r="J51" s="64">
        <f t="shared" si="20"/>
        <v>0</v>
      </c>
      <c r="K51" s="43">
        <f t="shared" si="21"/>
        <v>0</v>
      </c>
    </row>
    <row r="52" spans="1:11" ht="45.75" thickBot="1" x14ac:dyDescent="0.3">
      <c r="A52" s="71" t="s">
        <v>48</v>
      </c>
      <c r="B52" s="72">
        <f>SUM(B53:B54)</f>
        <v>14.4</v>
      </c>
      <c r="C52" s="72">
        <f t="shared" ref="C52:D52" si="37">SUM(C53:C54)</f>
        <v>15.5</v>
      </c>
      <c r="D52" s="72">
        <f t="shared" si="37"/>
        <v>17.099999999999998</v>
      </c>
      <c r="E52" s="73">
        <f>B52/$B$40*100</f>
        <v>4.6722149218864075</v>
      </c>
      <c r="F52" s="73">
        <f>C52/$C$40*100</f>
        <v>5.1409448061532137</v>
      </c>
      <c r="G52" s="73">
        <f>D52/$D$40*100</f>
        <v>5.7926829268292686</v>
      </c>
      <c r="H52" s="74">
        <f t="shared" si="15"/>
        <v>5.2019475516229639</v>
      </c>
      <c r="I52" s="75">
        <f t="shared" si="16"/>
        <v>5.2</v>
      </c>
      <c r="J52" s="18">
        <f t="shared" si="20"/>
        <v>7.6388888888888857</v>
      </c>
      <c r="K52" s="19">
        <f t="shared" si="21"/>
        <v>10.322580645161267</v>
      </c>
    </row>
    <row r="53" spans="1:11" ht="30" x14ac:dyDescent="0.25">
      <c r="A53" s="85" t="s">
        <v>49</v>
      </c>
      <c r="B53" s="44">
        <v>1.4</v>
      </c>
      <c r="C53" s="44">
        <v>1.4</v>
      </c>
      <c r="D53" s="44">
        <v>1.4</v>
      </c>
      <c r="E53" s="53">
        <f>B53/$B$52*100</f>
        <v>9.7222222222222214</v>
      </c>
      <c r="F53" s="53">
        <f>C53/$C$52*100</f>
        <v>9.0322580645161281</v>
      </c>
      <c r="G53" s="53">
        <f>D53/$D$52*100</f>
        <v>8.1871345029239784</v>
      </c>
      <c r="H53" s="54">
        <f t="shared" si="15"/>
        <v>8.980538263220776</v>
      </c>
      <c r="I53" s="79">
        <f t="shared" si="16"/>
        <v>8.98</v>
      </c>
      <c r="J53" s="60">
        <f t="shared" si="20"/>
        <v>0</v>
      </c>
      <c r="K53" s="17">
        <f t="shared" si="21"/>
        <v>0</v>
      </c>
    </row>
    <row r="54" spans="1:11" ht="30.75" thickBot="1" x14ac:dyDescent="0.3">
      <c r="A54" s="86" t="s">
        <v>50</v>
      </c>
      <c r="B54" s="52">
        <v>13</v>
      </c>
      <c r="C54" s="52">
        <v>14.1</v>
      </c>
      <c r="D54" s="52">
        <v>15.7</v>
      </c>
      <c r="E54" s="61">
        <f>B54/$B$52*100</f>
        <v>90.277777777777786</v>
      </c>
      <c r="F54" s="61">
        <f>C54/$C$52*100</f>
        <v>90.967741935483872</v>
      </c>
      <c r="G54" s="61">
        <f>D54/$D$52*100</f>
        <v>91.812865497076032</v>
      </c>
      <c r="H54" s="62">
        <f t="shared" si="15"/>
        <v>91.019461736779235</v>
      </c>
      <c r="I54" s="81">
        <f t="shared" si="16"/>
        <v>91.02</v>
      </c>
      <c r="J54" s="64">
        <f t="shared" si="20"/>
        <v>8.4615384615384528</v>
      </c>
      <c r="K54" s="43">
        <f t="shared" si="21"/>
        <v>11.347517730496449</v>
      </c>
    </row>
    <row r="55" spans="1:11" ht="45.75" thickBot="1" x14ac:dyDescent="0.3">
      <c r="A55" s="71" t="s">
        <v>51</v>
      </c>
      <c r="B55" s="72">
        <f>SUM(B56:B59)</f>
        <v>19</v>
      </c>
      <c r="C55" s="72">
        <f t="shared" ref="C55:D55" si="38">SUM(C56:C59)</f>
        <v>17.8</v>
      </c>
      <c r="D55" s="72">
        <f t="shared" si="38"/>
        <v>17.3</v>
      </c>
      <c r="E55" s="73">
        <f>B55/$B$40*100</f>
        <v>6.1647280219334553</v>
      </c>
      <c r="F55" s="73">
        <f>C55/$C$40*100</f>
        <v>5.9037946806146584</v>
      </c>
      <c r="G55" s="73">
        <f>D55/$D$40*100</f>
        <v>5.8604336043360448</v>
      </c>
      <c r="H55" s="74">
        <f t="shared" si="15"/>
        <v>5.976318768961387</v>
      </c>
      <c r="I55" s="76">
        <f t="shared" si="16"/>
        <v>5.98</v>
      </c>
      <c r="J55" s="57">
        <f t="shared" si="20"/>
        <v>-6.3157894736842053</v>
      </c>
      <c r="K55" s="58">
        <f t="shared" si="21"/>
        <v>-2.8089887640449405</v>
      </c>
    </row>
    <row r="56" spans="1:11" x14ac:dyDescent="0.25">
      <c r="A56" s="85" t="s">
        <v>52</v>
      </c>
      <c r="B56" s="44">
        <v>4.2</v>
      </c>
      <c r="C56" s="44">
        <v>4.2</v>
      </c>
      <c r="D56" s="44">
        <v>4.3</v>
      </c>
      <c r="E56" s="53">
        <f>B56/$B$55*100</f>
        <v>22.10526315789474</v>
      </c>
      <c r="F56" s="53">
        <f>C56/$C$55*100</f>
        <v>23.595505617977526</v>
      </c>
      <c r="G56" s="53">
        <f>D56/$D$55*100</f>
        <v>24.855491329479769</v>
      </c>
      <c r="H56" s="54">
        <f t="shared" si="15"/>
        <v>23.518753368450678</v>
      </c>
      <c r="I56" s="78">
        <f t="shared" si="16"/>
        <v>23.52</v>
      </c>
      <c r="J56" s="59">
        <f t="shared" si="20"/>
        <v>0</v>
      </c>
      <c r="K56" s="6">
        <f t="shared" si="21"/>
        <v>2.3809523809523796</v>
      </c>
    </row>
    <row r="57" spans="1:11" ht="135" x14ac:dyDescent="0.25">
      <c r="A57" s="88" t="s">
        <v>53</v>
      </c>
      <c r="B57" s="11">
        <v>8.1</v>
      </c>
      <c r="C57" s="11">
        <v>7.4</v>
      </c>
      <c r="D57" s="11">
        <v>7.5</v>
      </c>
      <c r="E57" s="13">
        <f t="shared" ref="E57:E59" si="39">B57/$B$55*100</f>
        <v>42.631578947368418</v>
      </c>
      <c r="F57" s="13">
        <f t="shared" ref="F57:F59" si="40">C57/$C$55*100</f>
        <v>41.573033707865171</v>
      </c>
      <c r="G57" s="13">
        <f t="shared" ref="G57:G59" si="41">D57/$D$55*100</f>
        <v>43.352601156069362</v>
      </c>
      <c r="H57" s="14">
        <f t="shared" si="15"/>
        <v>42.519071270434317</v>
      </c>
      <c r="I57" s="78">
        <f t="shared" si="16"/>
        <v>42.52</v>
      </c>
      <c r="J57" s="59">
        <f t="shared" si="20"/>
        <v>-8.6419753086419746</v>
      </c>
      <c r="K57" s="6">
        <f t="shared" si="21"/>
        <v>1.3513513513513402</v>
      </c>
    </row>
    <row r="58" spans="1:11" ht="60" x14ac:dyDescent="0.25">
      <c r="A58" s="88" t="s">
        <v>54</v>
      </c>
      <c r="B58" s="11">
        <v>2.2999999999999998</v>
      </c>
      <c r="C58" s="11">
        <v>2.5</v>
      </c>
      <c r="D58" s="11">
        <v>2.5</v>
      </c>
      <c r="E58" s="13">
        <f t="shared" si="39"/>
        <v>12.105263157894736</v>
      </c>
      <c r="F58" s="13">
        <f t="shared" si="40"/>
        <v>14.044943820224717</v>
      </c>
      <c r="G58" s="13">
        <f t="shared" si="41"/>
        <v>14.450867052023121</v>
      </c>
      <c r="H58" s="14">
        <f t="shared" si="15"/>
        <v>13.533691343380857</v>
      </c>
      <c r="I58" s="78">
        <f t="shared" si="16"/>
        <v>13.53</v>
      </c>
      <c r="J58" s="59">
        <f t="shared" si="20"/>
        <v>8.6956521739130608</v>
      </c>
      <c r="K58" s="6">
        <f t="shared" si="21"/>
        <v>0</v>
      </c>
    </row>
    <row r="59" spans="1:11" ht="45.75" thickBot="1" x14ac:dyDescent="0.3">
      <c r="A59" s="86" t="s">
        <v>55</v>
      </c>
      <c r="B59" s="52">
        <v>4.4000000000000004</v>
      </c>
      <c r="C59" s="52">
        <v>3.7</v>
      </c>
      <c r="D59" s="52">
        <v>3</v>
      </c>
      <c r="E59" s="61">
        <f t="shared" si="39"/>
        <v>23.157894736842106</v>
      </c>
      <c r="F59" s="61">
        <f t="shared" si="40"/>
        <v>20.786516853932586</v>
      </c>
      <c r="G59" s="61">
        <f t="shared" si="41"/>
        <v>17.341040462427745</v>
      </c>
      <c r="H59" s="62">
        <f t="shared" si="15"/>
        <v>20.428484017734146</v>
      </c>
      <c r="I59" s="81">
        <f t="shared" si="16"/>
        <v>20.43</v>
      </c>
      <c r="J59" s="64">
        <f t="shared" si="20"/>
        <v>-15.909090909090921</v>
      </c>
      <c r="K59" s="43">
        <f t="shared" si="21"/>
        <v>-18.918918918918919</v>
      </c>
    </row>
    <row r="60" spans="1:11" ht="30.75" thickBot="1" x14ac:dyDescent="0.3">
      <c r="A60" s="71" t="s">
        <v>56</v>
      </c>
      <c r="B60" s="72">
        <v>0.2</v>
      </c>
      <c r="C60" s="72">
        <v>0.2</v>
      </c>
      <c r="D60" s="72">
        <v>0.2</v>
      </c>
      <c r="E60" s="73">
        <f>B60/$B$40*100</f>
        <v>6.4891873915088993E-2</v>
      </c>
      <c r="F60" s="73">
        <f>C60/$C$40*100</f>
        <v>6.6334771692299538E-2</v>
      </c>
      <c r="G60" s="73">
        <f>D60/$D$40*100</f>
        <v>6.7750677506775089E-2</v>
      </c>
      <c r="H60" s="74">
        <f t="shared" si="15"/>
        <v>6.6325774371387869E-2</v>
      </c>
      <c r="I60" s="75">
        <f t="shared" si="16"/>
        <v>7.0000000000000007E-2</v>
      </c>
      <c r="J60" s="18">
        <f t="shared" si="20"/>
        <v>0</v>
      </c>
      <c r="K60" s="19">
        <f t="shared" si="21"/>
        <v>0</v>
      </c>
    </row>
    <row r="61" spans="1:11" ht="75.75" thickBot="1" x14ac:dyDescent="0.3">
      <c r="A61" s="87" t="s">
        <v>57</v>
      </c>
      <c r="B61" s="46">
        <v>0.2</v>
      </c>
      <c r="C61" s="46">
        <v>0.2</v>
      </c>
      <c r="D61" s="46">
        <v>0.2</v>
      </c>
      <c r="E61" s="82">
        <f>B61/$B$60*100</f>
        <v>100</v>
      </c>
      <c r="F61" s="66">
        <f>C61/$C$60*100</f>
        <v>100</v>
      </c>
      <c r="G61" s="66">
        <f>D61/$D$60*100</f>
        <v>100</v>
      </c>
      <c r="H61" s="67">
        <f t="shared" si="15"/>
        <v>100</v>
      </c>
      <c r="I61" s="83">
        <f t="shared" si="16"/>
        <v>100</v>
      </c>
      <c r="J61" s="84">
        <f t="shared" si="20"/>
        <v>0</v>
      </c>
      <c r="K61" s="51">
        <f t="shared" si="21"/>
        <v>0</v>
      </c>
    </row>
    <row r="62" spans="1:11" ht="30.75" thickBot="1" x14ac:dyDescent="0.3">
      <c r="A62" s="71" t="s">
        <v>58</v>
      </c>
      <c r="B62" s="72">
        <f>SUM(B63:B69)</f>
        <v>46.500000000000007</v>
      </c>
      <c r="C62" s="72">
        <f t="shared" ref="C62:D62" si="42">SUM(C63:C69)</f>
        <v>47.5</v>
      </c>
      <c r="D62" s="72">
        <f t="shared" si="42"/>
        <v>48.5</v>
      </c>
      <c r="E62" s="73">
        <f>B62/$B$40*100</f>
        <v>15.087360685258194</v>
      </c>
      <c r="F62" s="73">
        <f>C62/$C$40*100</f>
        <v>15.75450827692114</v>
      </c>
      <c r="G62" s="73">
        <f>D62/$D$40*100</f>
        <v>16.42953929539296</v>
      </c>
      <c r="H62" s="74">
        <f t="shared" si="15"/>
        <v>15.757136085857431</v>
      </c>
      <c r="I62" s="75">
        <f t="shared" si="16"/>
        <v>15.76</v>
      </c>
      <c r="J62" s="18">
        <f t="shared" si="20"/>
        <v>2.1505376344085789</v>
      </c>
      <c r="K62" s="19">
        <f t="shared" si="21"/>
        <v>2.1052631578947398</v>
      </c>
    </row>
    <row r="63" spans="1:11" ht="75" x14ac:dyDescent="0.25">
      <c r="A63" s="89" t="s">
        <v>59</v>
      </c>
      <c r="B63" s="12">
        <v>25.16</v>
      </c>
      <c r="C63" s="12">
        <v>25.66</v>
      </c>
      <c r="D63" s="12">
        <v>26.66</v>
      </c>
      <c r="E63" s="53">
        <f>B63/$B$62*100</f>
        <v>54.107526881720425</v>
      </c>
      <c r="F63" s="53">
        <f>C63/$C$62*100</f>
        <v>54.021052631578947</v>
      </c>
      <c r="G63" s="53">
        <f>D63/$D$62*100</f>
        <v>54.96907216494845</v>
      </c>
      <c r="H63" s="54">
        <f t="shared" si="15"/>
        <v>54.365883892749274</v>
      </c>
      <c r="I63" s="79">
        <f t="shared" si="16"/>
        <v>54.37</v>
      </c>
      <c r="J63" s="60">
        <f t="shared" si="20"/>
        <v>1.9872813990461111</v>
      </c>
      <c r="K63" s="17">
        <f t="shared" si="21"/>
        <v>3.8971161340607807</v>
      </c>
    </row>
    <row r="64" spans="1:11" ht="225" x14ac:dyDescent="0.25">
      <c r="A64" s="90" t="s">
        <v>60</v>
      </c>
      <c r="B64" s="77">
        <v>0.1</v>
      </c>
      <c r="C64" s="77">
        <v>0.1</v>
      </c>
      <c r="D64" s="77">
        <v>0.1</v>
      </c>
      <c r="E64" s="13">
        <f t="shared" ref="E64:E69" si="43">B64/$B$62*100</f>
        <v>0.21505376344086022</v>
      </c>
      <c r="F64" s="13">
        <f t="shared" ref="F64:F69" si="44">C64/$C$62*100</f>
        <v>0.21052631578947367</v>
      </c>
      <c r="G64" s="13">
        <f t="shared" ref="G64:G69" si="45">D64/$D$62*100</f>
        <v>0.2061855670103093</v>
      </c>
      <c r="H64" s="14">
        <f t="shared" si="15"/>
        <v>0.21058854874688107</v>
      </c>
      <c r="I64" s="78">
        <f t="shared" si="16"/>
        <v>0.21</v>
      </c>
      <c r="J64" s="59">
        <f t="shared" si="20"/>
        <v>0</v>
      </c>
      <c r="K64" s="6">
        <f t="shared" si="21"/>
        <v>0</v>
      </c>
    </row>
    <row r="65" spans="1:11" ht="75" x14ac:dyDescent="0.25">
      <c r="A65" s="90" t="s">
        <v>61</v>
      </c>
      <c r="B65" s="77">
        <v>11.8</v>
      </c>
      <c r="C65" s="77">
        <v>11.9</v>
      </c>
      <c r="D65" s="77">
        <v>12</v>
      </c>
      <c r="E65" s="13">
        <f t="shared" si="43"/>
        <v>25.376344086021501</v>
      </c>
      <c r="F65" s="13">
        <f t="shared" si="44"/>
        <v>25.05263157894737</v>
      </c>
      <c r="G65" s="13">
        <f t="shared" si="45"/>
        <v>24.742268041237114</v>
      </c>
      <c r="H65" s="14">
        <f t="shared" si="15"/>
        <v>25.057081235401995</v>
      </c>
      <c r="I65" s="78">
        <f t="shared" si="16"/>
        <v>25.06</v>
      </c>
      <c r="J65" s="59">
        <f t="shared" si="20"/>
        <v>0.84745762711864359</v>
      </c>
      <c r="K65" s="6">
        <f t="shared" si="21"/>
        <v>0.84033613445377853</v>
      </c>
    </row>
    <row r="66" spans="1:11" ht="195" x14ac:dyDescent="0.25">
      <c r="A66" s="90" t="s">
        <v>62</v>
      </c>
      <c r="B66" s="77">
        <v>4.0999999999999996</v>
      </c>
      <c r="C66" s="77">
        <v>4.4000000000000004</v>
      </c>
      <c r="D66" s="77">
        <v>4.3</v>
      </c>
      <c r="E66" s="13">
        <f t="shared" si="43"/>
        <v>8.8172043010752663</v>
      </c>
      <c r="F66" s="13">
        <f t="shared" si="44"/>
        <v>9.2631578947368425</v>
      </c>
      <c r="G66" s="13">
        <f t="shared" si="45"/>
        <v>8.8659793814432977</v>
      </c>
      <c r="H66" s="14">
        <f t="shared" si="15"/>
        <v>8.9821138590851337</v>
      </c>
      <c r="I66" s="78">
        <f t="shared" si="16"/>
        <v>8.98</v>
      </c>
      <c r="J66" s="59">
        <f t="shared" si="20"/>
        <v>7.3170731707317316</v>
      </c>
      <c r="K66" s="6">
        <f t="shared" si="21"/>
        <v>-2.2727272727272805</v>
      </c>
    </row>
    <row r="67" spans="1:11" ht="30" x14ac:dyDescent="0.25">
      <c r="A67" s="90" t="s">
        <v>63</v>
      </c>
      <c r="B67" s="77">
        <v>0.1</v>
      </c>
      <c r="C67" s="77">
        <v>0.1</v>
      </c>
      <c r="D67" s="77">
        <v>0.1</v>
      </c>
      <c r="E67" s="13">
        <f t="shared" si="43"/>
        <v>0.21505376344086022</v>
      </c>
      <c r="F67" s="13">
        <f t="shared" si="44"/>
        <v>0.21052631578947367</v>
      </c>
      <c r="G67" s="13">
        <f t="shared" si="45"/>
        <v>0.2061855670103093</v>
      </c>
      <c r="H67" s="14">
        <f t="shared" si="15"/>
        <v>0.21058854874688107</v>
      </c>
      <c r="I67" s="78">
        <f t="shared" si="16"/>
        <v>0.21</v>
      </c>
      <c r="J67" s="59">
        <f t="shared" si="20"/>
        <v>0</v>
      </c>
      <c r="K67" s="6">
        <f t="shared" si="21"/>
        <v>0</v>
      </c>
    </row>
    <row r="68" spans="1:11" ht="30" x14ac:dyDescent="0.25">
      <c r="A68" s="90" t="s">
        <v>64</v>
      </c>
      <c r="B68" s="77">
        <v>0.04</v>
      </c>
      <c r="C68" s="77">
        <v>0.04</v>
      </c>
      <c r="D68" s="77">
        <v>0.04</v>
      </c>
      <c r="E68" s="13">
        <f t="shared" si="43"/>
        <v>8.6021505376344079E-2</v>
      </c>
      <c r="F68" s="13">
        <f t="shared" si="44"/>
        <v>8.4210526315789472E-2</v>
      </c>
      <c r="G68" s="13">
        <f t="shared" si="45"/>
        <v>8.247422680412371E-2</v>
      </c>
      <c r="H68" s="14">
        <f t="shared" si="15"/>
        <v>8.423541949875242E-2</v>
      </c>
      <c r="I68" s="78">
        <f t="shared" si="16"/>
        <v>0.08</v>
      </c>
      <c r="J68" s="59">
        <f t="shared" si="20"/>
        <v>0</v>
      </c>
      <c r="K68" s="6">
        <f t="shared" si="21"/>
        <v>0</v>
      </c>
    </row>
    <row r="69" spans="1:11" ht="210.75" thickBot="1" x14ac:dyDescent="0.3">
      <c r="A69" s="91" t="s">
        <v>65</v>
      </c>
      <c r="B69" s="80">
        <v>5.2</v>
      </c>
      <c r="C69" s="80">
        <v>5.3</v>
      </c>
      <c r="D69" s="80">
        <v>5.3</v>
      </c>
      <c r="E69" s="61">
        <f t="shared" si="43"/>
        <v>11.18279569892473</v>
      </c>
      <c r="F69" s="61">
        <f t="shared" si="44"/>
        <v>11.157894736842106</v>
      </c>
      <c r="G69" s="61">
        <f t="shared" si="45"/>
        <v>10.927835051546392</v>
      </c>
      <c r="H69" s="62">
        <f t="shared" si="15"/>
        <v>11.089508495771076</v>
      </c>
      <c r="I69" s="81">
        <f t="shared" si="16"/>
        <v>11.09</v>
      </c>
      <c r="J69" s="64">
        <f t="shared" si="20"/>
        <v>1.9230769230769198</v>
      </c>
      <c r="K69" s="43">
        <f t="shared" si="21"/>
        <v>0</v>
      </c>
    </row>
    <row r="70" spans="1:11" ht="15.75" thickBot="1" x14ac:dyDescent="0.3">
      <c r="A70" s="71" t="s">
        <v>66</v>
      </c>
      <c r="B70" s="72">
        <f>SUM(B71:B72)</f>
        <v>39.900999999999996</v>
      </c>
      <c r="C70" s="72">
        <f t="shared" ref="C70:D70" si="46">SUM(C71:C72)</f>
        <v>38.000999999999998</v>
      </c>
      <c r="D70" s="72">
        <f t="shared" si="46"/>
        <v>33.699999999999996</v>
      </c>
      <c r="E70" s="73">
        <f>B70/$B$40*100</f>
        <v>12.946253305429831</v>
      </c>
      <c r="F70" s="73">
        <f>C70/$C$40*100</f>
        <v>12.603938295395373</v>
      </c>
      <c r="G70" s="73">
        <f>D70/$D$40*100</f>
        <v>11.4159891598916</v>
      </c>
      <c r="H70" s="74">
        <f t="shared" si="15"/>
        <v>12.322060253572268</v>
      </c>
      <c r="I70" s="75">
        <f t="shared" si="16"/>
        <v>12.32</v>
      </c>
      <c r="J70" s="18">
        <f t="shared" si="20"/>
        <v>-4.7617854189117992</v>
      </c>
      <c r="K70" s="19">
        <f t="shared" si="21"/>
        <v>-11.318123207284032</v>
      </c>
    </row>
    <row r="71" spans="1:11" x14ac:dyDescent="0.25">
      <c r="A71" s="85" t="s">
        <v>67</v>
      </c>
      <c r="B71" s="44">
        <v>39.9</v>
      </c>
      <c r="C71" s="44">
        <v>38</v>
      </c>
      <c r="D71" s="44">
        <v>33.69</v>
      </c>
      <c r="E71" s="53">
        <f>B71/$B$70*100</f>
        <v>99.997493797147953</v>
      </c>
      <c r="F71" s="53">
        <f>C71/$C$70*100</f>
        <v>99.99736849030289</v>
      </c>
      <c r="G71" s="53">
        <f>D71/$D$70*100</f>
        <v>99.970326409495556</v>
      </c>
      <c r="H71" s="54">
        <f t="shared" si="15"/>
        <v>99.988396232315452</v>
      </c>
      <c r="I71" s="79">
        <f t="shared" si="16"/>
        <v>99.99</v>
      </c>
      <c r="J71" s="60">
        <f t="shared" si="20"/>
        <v>-4.7619047619047592</v>
      </c>
      <c r="K71" s="17">
        <f t="shared" si="21"/>
        <v>-11.342105263157904</v>
      </c>
    </row>
    <row r="72" spans="1:11" ht="120.75" thickBot="1" x14ac:dyDescent="0.3">
      <c r="A72" s="86" t="s">
        <v>68</v>
      </c>
      <c r="B72" s="99">
        <v>1E-3</v>
      </c>
      <c r="C72" s="99">
        <v>1E-3</v>
      </c>
      <c r="D72" s="99">
        <v>0.01</v>
      </c>
      <c r="E72" s="61">
        <f>B72/$B$70*100</f>
        <v>2.5062028520588461E-3</v>
      </c>
      <c r="F72" s="61">
        <f>C72/$C$70*100</f>
        <v>2.6315096971132341E-3</v>
      </c>
      <c r="G72" s="61">
        <f>D72/$D$70*100</f>
        <v>2.9673590504451043E-2</v>
      </c>
      <c r="H72" s="62">
        <f t="shared" si="15"/>
        <v>1.1603767684541041E-2</v>
      </c>
      <c r="I72" s="81">
        <f t="shared" si="16"/>
        <v>0.01</v>
      </c>
      <c r="J72" s="64">
        <f t="shared" si="20"/>
        <v>0</v>
      </c>
      <c r="K72" s="43">
        <f t="shared" si="21"/>
        <v>900</v>
      </c>
    </row>
    <row r="73" spans="1:11" ht="15.75" thickBot="1" x14ac:dyDescent="0.3">
      <c r="A73" s="26" t="s">
        <v>69</v>
      </c>
      <c r="B73" s="70">
        <v>0.1</v>
      </c>
      <c r="C73" s="70">
        <v>0.1</v>
      </c>
      <c r="D73" s="70">
        <v>0.1</v>
      </c>
      <c r="E73" s="28">
        <f>B73/$B$13*100</f>
        <v>2.3311028564168852E-3</v>
      </c>
      <c r="F73" s="28">
        <f>C73/$C$13*100</f>
        <v>2.1752792134016341E-3</v>
      </c>
      <c r="G73" s="28">
        <f>D73/$D$13*100</f>
        <v>2.0269955264208732E-3</v>
      </c>
      <c r="H73" s="29">
        <f t="shared" si="15"/>
        <v>2.1777925320797973E-3</v>
      </c>
      <c r="I73" s="92">
        <f>ROUND(H73,3)</f>
        <v>2E-3</v>
      </c>
      <c r="J73" s="18">
        <f>C73/B73*100-100</f>
        <v>0</v>
      </c>
      <c r="K73" s="19">
        <f t="shared" si="21"/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J11:K11"/>
    <mergeCell ref="A11:A12"/>
    <mergeCell ref="B11:B12"/>
    <mergeCell ref="C11:D11"/>
    <mergeCell ref="A7:I7"/>
    <mergeCell ref="A10:C10"/>
    <mergeCell ref="E11:G11"/>
    <mergeCell ref="H11:H12"/>
    <mergeCell ref="I11:I12"/>
  </mergeCells>
  <hyperlinks>
    <hyperlink ref="K4" r:id="rId1" xr:uid="{00000000-0004-0000-0000-000000000000}"/>
  </hyperlinks>
  <pageMargins left="0.25" right="0.25" top="0.75" bottom="0.75" header="0.3" footer="0.3"/>
  <pageSetup scale="68" fitToHeight="0" orientation="landscape" r:id="rId2"/>
  <ignoredErrors>
    <ignoredError sqref="E34:G34 E19:G19 E61:G61 I40 I18:I20 I27 I33:I35" formula="1"/>
    <ignoredError sqref="B52:D52 B55:D55 B62:D62 B70:D70 B15:D15 B20:D20 B27:D27" formulaRange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3</vt:i4>
      </vt:variant>
    </vt:vector>
  </HeadingPairs>
  <TitlesOfParts>
    <vt:vector size="4" baseType="lpstr">
      <vt:lpstr>Образец - Доходы бюджета</vt:lpstr>
      <vt:lpstr>Виды доходов</vt:lpstr>
      <vt:lpstr>Формирование налоговых доходов</vt:lpstr>
      <vt:lpstr>Формирование ненал-вых доходов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Гурьянова Ольга Владимировна</dc:creator>
  <cp:lastModifiedBy>Цымбал Анастасия Сергеевна</cp:lastModifiedBy>
  <cp:lastPrinted>2024-01-09T16:00:24Z</cp:lastPrinted>
  <dcterms:created xsi:type="dcterms:W3CDTF">2023-09-26T09:38:14Z</dcterms:created>
  <dcterms:modified xsi:type="dcterms:W3CDTF">2024-04-25T14:05:50Z</dcterms:modified>
</cp:coreProperties>
</file>